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robin/Desktop/"/>
    </mc:Choice>
  </mc:AlternateContent>
  <xr:revisionPtr revIDLastSave="0" documentId="13_ncr:1_{A70285AF-B51F-944C-B4AD-A963048AE4B9}" xr6:coauthVersionLast="47" xr6:coauthVersionMax="47" xr10:uidLastSave="{00000000-0000-0000-0000-000000000000}"/>
  <bookViews>
    <workbookView xWindow="21080" yWindow="2040" windowWidth="24340" windowHeight="22220" firstSheet="3" activeTab="4" xr2:uid="{0DCD7A7E-4FFF-CD4A-82C3-E63703E16878}"/>
  </bookViews>
  <sheets>
    <sheet name="1 Figs 3&amp;4 R5 mutants NTR+RBD" sheetId="1" r:id="rId1"/>
    <sheet name="2 Figs 3&amp;4 R5 mutants RBD" sheetId="5" r:id="rId2"/>
    <sheet name="3 specificity for other NREs" sheetId="7" r:id="rId3"/>
    <sheet name="4 Figs 4&amp;6 R5 SD &amp; SE mutants" sheetId="3" r:id="rId4"/>
    <sheet name="5 Figs 4&amp;7 R5 mutants (+&amp;- NTR)" sheetId="2" r:id="rId5"/>
    <sheet name="6 Fig 5 Dm Pum" sheetId="6" r:id="rId6"/>
    <sheet name="7 Fig 5 Hs Pum1 " sheetId="9" r:id="rId7"/>
    <sheet name="8 Fig 5 Hs Pum2" sheetId="11" r:id="rId8"/>
    <sheet name="9 Classification of phenotypes" sheetId="12" r:id="rId9"/>
    <sheet name="10 reproducibility" sheetId="13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1" i="2" l="1"/>
  <c r="D47" i="2"/>
  <c r="D30" i="2"/>
  <c r="C35" i="3"/>
  <c r="E42" i="13"/>
  <c r="G42" i="13"/>
  <c r="H42" i="13"/>
  <c r="I42" i="13"/>
  <c r="I44" i="13" s="1"/>
  <c r="J42" i="13"/>
  <c r="E43" i="13"/>
  <c r="G43" i="13"/>
  <c r="H43" i="13"/>
  <c r="H44" i="13" s="1"/>
  <c r="I43" i="13"/>
  <c r="J43" i="13"/>
  <c r="J44" i="13" s="1"/>
  <c r="E44" i="13"/>
  <c r="G44" i="13"/>
  <c r="D43" i="13"/>
  <c r="C43" i="13"/>
  <c r="C44" i="13" s="1"/>
  <c r="B43" i="13"/>
  <c r="B44" i="13" s="1"/>
  <c r="D42" i="13"/>
  <c r="C42" i="13"/>
  <c r="B42" i="13"/>
  <c r="D44" i="13" l="1"/>
  <c r="B14" i="6" l="1"/>
  <c r="B10" i="6"/>
  <c r="I149" i="1"/>
  <c r="J91" i="5" l="1"/>
  <c r="K91" i="5"/>
  <c r="L91" i="5"/>
  <c r="I91" i="5"/>
  <c r="I65" i="5"/>
  <c r="F118" i="11"/>
  <c r="F120" i="11" s="1"/>
  <c r="E118" i="11"/>
  <c r="E120" i="11" s="1"/>
  <c r="D118" i="11"/>
  <c r="F117" i="11"/>
  <c r="E117" i="11"/>
  <c r="D117" i="11"/>
  <c r="C117" i="11"/>
  <c r="F116" i="11"/>
  <c r="E116" i="11"/>
  <c r="D116" i="11"/>
  <c r="C116" i="11"/>
  <c r="F115" i="11"/>
  <c r="E115" i="11"/>
  <c r="D115" i="11"/>
  <c r="D120" i="11" s="1"/>
  <c r="C115" i="11"/>
  <c r="C120" i="11" s="1"/>
  <c r="F112" i="11"/>
  <c r="E112" i="11"/>
  <c r="D112" i="11"/>
  <c r="C112" i="11"/>
  <c r="F111" i="11"/>
  <c r="E111" i="11"/>
  <c r="D111" i="11"/>
  <c r="C111" i="11"/>
  <c r="F99" i="11"/>
  <c r="E99" i="11"/>
  <c r="D99" i="11"/>
  <c r="C99" i="11"/>
  <c r="F98" i="11"/>
  <c r="E98" i="11"/>
  <c r="D98" i="11"/>
  <c r="C98" i="11"/>
  <c r="F97" i="11"/>
  <c r="E97" i="11"/>
  <c r="D97" i="11"/>
  <c r="C97" i="11"/>
  <c r="F96" i="11"/>
  <c r="F101" i="11" s="1"/>
  <c r="E96" i="11"/>
  <c r="E101" i="11" s="1"/>
  <c r="D96" i="11"/>
  <c r="D101" i="11" s="1"/>
  <c r="C96" i="11"/>
  <c r="C101" i="11" s="1"/>
  <c r="F94" i="11"/>
  <c r="E94" i="11"/>
  <c r="D94" i="11"/>
  <c r="C94" i="11"/>
  <c r="F93" i="11"/>
  <c r="E93" i="11"/>
  <c r="D93" i="11"/>
  <c r="C93" i="11"/>
  <c r="F83" i="11"/>
  <c r="E83" i="11"/>
  <c r="D83" i="11"/>
  <c r="C83" i="11"/>
  <c r="F82" i="11"/>
  <c r="E82" i="11"/>
  <c r="D82" i="11"/>
  <c r="C82" i="11"/>
  <c r="F81" i="11"/>
  <c r="E81" i="11"/>
  <c r="D81" i="11"/>
  <c r="C81" i="11"/>
  <c r="F80" i="11"/>
  <c r="F85" i="11" s="1"/>
  <c r="E80" i="11"/>
  <c r="E85" i="11" s="1"/>
  <c r="D80" i="11"/>
  <c r="D85" i="11" s="1"/>
  <c r="C80" i="11"/>
  <c r="C85" i="11" s="1"/>
  <c r="F78" i="11"/>
  <c r="E78" i="11"/>
  <c r="D78" i="11"/>
  <c r="C78" i="11"/>
  <c r="F77" i="11"/>
  <c r="E77" i="11"/>
  <c r="D77" i="11"/>
  <c r="C77" i="11"/>
  <c r="C70" i="11"/>
  <c r="C69" i="11"/>
  <c r="F68" i="11"/>
  <c r="F70" i="11" s="1"/>
  <c r="E68" i="11"/>
  <c r="F67" i="11"/>
  <c r="E67" i="11"/>
  <c r="D67" i="11"/>
  <c r="C67" i="11"/>
  <c r="F66" i="11"/>
  <c r="E66" i="11"/>
  <c r="D66" i="11"/>
  <c r="C66" i="11"/>
  <c r="F65" i="11"/>
  <c r="E65" i="11"/>
  <c r="E70" i="11" s="1"/>
  <c r="D65" i="11"/>
  <c r="D70" i="11" s="1"/>
  <c r="C65" i="11"/>
  <c r="F63" i="11"/>
  <c r="E63" i="11"/>
  <c r="D63" i="11"/>
  <c r="C63" i="11"/>
  <c r="F62" i="11"/>
  <c r="E62" i="11"/>
  <c r="D62" i="11"/>
  <c r="C62" i="11"/>
  <c r="F52" i="11"/>
  <c r="E52" i="11"/>
  <c r="D52" i="11"/>
  <c r="C52" i="11"/>
  <c r="F51" i="11"/>
  <c r="E51" i="11"/>
  <c r="D51" i="11"/>
  <c r="C51" i="11"/>
  <c r="F50" i="11"/>
  <c r="E50" i="11"/>
  <c r="D50" i="11"/>
  <c r="C50" i="11"/>
  <c r="F49" i="11"/>
  <c r="F54" i="11" s="1"/>
  <c r="E49" i="11"/>
  <c r="E54" i="11" s="1"/>
  <c r="D49" i="11"/>
  <c r="D54" i="11" s="1"/>
  <c r="C49" i="11"/>
  <c r="C54" i="11" s="1"/>
  <c r="F46" i="11"/>
  <c r="E46" i="11"/>
  <c r="D46" i="11"/>
  <c r="C46" i="11"/>
  <c r="F45" i="11"/>
  <c r="E45" i="11"/>
  <c r="D45" i="11"/>
  <c r="C45" i="11"/>
  <c r="F35" i="11"/>
  <c r="E35" i="11"/>
  <c r="D35" i="11"/>
  <c r="C35" i="11"/>
  <c r="F34" i="11"/>
  <c r="E34" i="11"/>
  <c r="D34" i="11"/>
  <c r="C34" i="11"/>
  <c r="F33" i="11"/>
  <c r="E33" i="11"/>
  <c r="D33" i="11"/>
  <c r="C33" i="11"/>
  <c r="F32" i="11"/>
  <c r="F37" i="11" s="1"/>
  <c r="E32" i="11"/>
  <c r="E37" i="11" s="1"/>
  <c r="D32" i="11"/>
  <c r="D37" i="11" s="1"/>
  <c r="C32" i="11"/>
  <c r="C37" i="11" s="1"/>
  <c r="F29" i="11"/>
  <c r="E29" i="11"/>
  <c r="D29" i="11"/>
  <c r="C29" i="11"/>
  <c r="F28" i="11"/>
  <c r="E28" i="11"/>
  <c r="D28" i="11"/>
  <c r="C28" i="11"/>
  <c r="F18" i="11"/>
  <c r="E18" i="11"/>
  <c r="D18" i="11"/>
  <c r="C18" i="11"/>
  <c r="F17" i="11"/>
  <c r="E17" i="11"/>
  <c r="D17" i="11"/>
  <c r="C17" i="11"/>
  <c r="F16" i="11"/>
  <c r="E16" i="11"/>
  <c r="D16" i="11"/>
  <c r="C16" i="11"/>
  <c r="F15" i="11"/>
  <c r="F20" i="11" s="1"/>
  <c r="E15" i="11"/>
  <c r="E20" i="11" s="1"/>
  <c r="D15" i="11"/>
  <c r="D20" i="11" s="1"/>
  <c r="C15" i="11"/>
  <c r="C20" i="11" s="1"/>
  <c r="F12" i="11"/>
  <c r="E12" i="11"/>
  <c r="D12" i="11"/>
  <c r="C12" i="11"/>
  <c r="F11" i="11"/>
  <c r="E11" i="11"/>
  <c r="D11" i="11"/>
  <c r="C11" i="11"/>
  <c r="K142" i="9"/>
  <c r="K141" i="9"/>
  <c r="K140" i="9"/>
  <c r="K139" i="9"/>
  <c r="K138" i="9"/>
  <c r="K137" i="9"/>
  <c r="K136" i="9"/>
  <c r="K135" i="9"/>
  <c r="K144" i="9" s="1"/>
  <c r="F135" i="9"/>
  <c r="E135" i="9"/>
  <c r="D135" i="9"/>
  <c r="C135" i="9"/>
  <c r="F134" i="9"/>
  <c r="E134" i="9"/>
  <c r="D134" i="9"/>
  <c r="C134" i="9"/>
  <c r="F133" i="9"/>
  <c r="E133" i="9"/>
  <c r="D133" i="9"/>
  <c r="C133" i="9"/>
  <c r="K132" i="9"/>
  <c r="F132" i="9"/>
  <c r="E132" i="9"/>
  <c r="E137" i="9" s="1"/>
  <c r="D132" i="9"/>
  <c r="D136" i="9" s="1"/>
  <c r="C132" i="9"/>
  <c r="K131" i="9"/>
  <c r="F129" i="9"/>
  <c r="E129" i="9"/>
  <c r="D129" i="9"/>
  <c r="C129" i="9"/>
  <c r="F128" i="9"/>
  <c r="E128" i="9"/>
  <c r="D128" i="9"/>
  <c r="C128" i="9"/>
  <c r="F116" i="9"/>
  <c r="E116" i="9"/>
  <c r="D116" i="9"/>
  <c r="C116" i="9"/>
  <c r="F115" i="9"/>
  <c r="E115" i="9"/>
  <c r="D115" i="9"/>
  <c r="C115" i="9"/>
  <c r="F114" i="9"/>
  <c r="E114" i="9"/>
  <c r="D114" i="9"/>
  <c r="C114" i="9"/>
  <c r="F113" i="9"/>
  <c r="F118" i="9" s="1"/>
  <c r="E113" i="9"/>
  <c r="E118" i="9" s="1"/>
  <c r="D113" i="9"/>
  <c r="D118" i="9" s="1"/>
  <c r="C113" i="9"/>
  <c r="C118" i="9" s="1"/>
  <c r="F110" i="9"/>
  <c r="E110" i="9"/>
  <c r="D110" i="9"/>
  <c r="C110" i="9"/>
  <c r="F109" i="9"/>
  <c r="E109" i="9"/>
  <c r="D109" i="9"/>
  <c r="C109" i="9"/>
  <c r="C98" i="9"/>
  <c r="F97" i="9"/>
  <c r="E97" i="9"/>
  <c r="D97" i="9"/>
  <c r="F96" i="9"/>
  <c r="E96" i="9"/>
  <c r="D96" i="9"/>
  <c r="C96" i="9"/>
  <c r="F95" i="9"/>
  <c r="E95" i="9"/>
  <c r="D95" i="9"/>
  <c r="C95" i="9"/>
  <c r="F94" i="9"/>
  <c r="E94" i="9"/>
  <c r="E99" i="9" s="1"/>
  <c r="D94" i="9"/>
  <c r="C94" i="9"/>
  <c r="C99" i="9" s="1"/>
  <c r="F92" i="9"/>
  <c r="E92" i="9"/>
  <c r="D92" i="9"/>
  <c r="C92" i="9"/>
  <c r="F91" i="9"/>
  <c r="E91" i="9"/>
  <c r="D91" i="9"/>
  <c r="C91" i="9"/>
  <c r="F81" i="9"/>
  <c r="E81" i="9"/>
  <c r="D81" i="9"/>
  <c r="C81" i="9"/>
  <c r="F80" i="9"/>
  <c r="E80" i="9"/>
  <c r="D80" i="9"/>
  <c r="C80" i="9"/>
  <c r="F79" i="9"/>
  <c r="E79" i="9"/>
  <c r="D79" i="9"/>
  <c r="C79" i="9"/>
  <c r="F78" i="9"/>
  <c r="F83" i="9" s="1"/>
  <c r="E78" i="9"/>
  <c r="E83" i="9" s="1"/>
  <c r="D78" i="9"/>
  <c r="D83" i="9" s="1"/>
  <c r="C78" i="9"/>
  <c r="C83" i="9" s="1"/>
  <c r="F76" i="9"/>
  <c r="E76" i="9"/>
  <c r="D76" i="9"/>
  <c r="C76" i="9"/>
  <c r="F75" i="9"/>
  <c r="E75" i="9"/>
  <c r="D75" i="9"/>
  <c r="C75" i="9"/>
  <c r="F66" i="9"/>
  <c r="E66" i="9"/>
  <c r="D66" i="9"/>
  <c r="C66" i="9"/>
  <c r="F65" i="9"/>
  <c r="E65" i="9"/>
  <c r="D65" i="9"/>
  <c r="C65" i="9"/>
  <c r="F64" i="9"/>
  <c r="E64" i="9"/>
  <c r="D64" i="9"/>
  <c r="C64" i="9"/>
  <c r="F63" i="9"/>
  <c r="F68" i="9" s="1"/>
  <c r="E63" i="9"/>
  <c r="E68" i="9" s="1"/>
  <c r="D63" i="9"/>
  <c r="D68" i="9" s="1"/>
  <c r="C63" i="9"/>
  <c r="C68" i="9" s="1"/>
  <c r="F61" i="9"/>
  <c r="E61" i="9"/>
  <c r="D61" i="9"/>
  <c r="C61" i="9"/>
  <c r="F60" i="9"/>
  <c r="E60" i="9"/>
  <c r="D60" i="9"/>
  <c r="C60" i="9"/>
  <c r="F51" i="9"/>
  <c r="F50" i="9"/>
  <c r="E50" i="9"/>
  <c r="D50" i="9"/>
  <c r="C50" i="9"/>
  <c r="F49" i="9"/>
  <c r="E49" i="9"/>
  <c r="D49" i="9"/>
  <c r="C49" i="9"/>
  <c r="F48" i="9"/>
  <c r="E48" i="9"/>
  <c r="D48" i="9"/>
  <c r="C48" i="9"/>
  <c r="F47" i="9"/>
  <c r="F52" i="9" s="1"/>
  <c r="E47" i="9"/>
  <c r="E52" i="9" s="1"/>
  <c r="D47" i="9"/>
  <c r="D52" i="9" s="1"/>
  <c r="C47" i="9"/>
  <c r="F44" i="9"/>
  <c r="E44" i="9"/>
  <c r="D44" i="9"/>
  <c r="C44" i="9"/>
  <c r="F43" i="9"/>
  <c r="E43" i="9"/>
  <c r="D43" i="9"/>
  <c r="C43" i="9"/>
  <c r="E33" i="9"/>
  <c r="D33" i="9"/>
  <c r="C33" i="9"/>
  <c r="F32" i="9"/>
  <c r="E32" i="9"/>
  <c r="D32" i="9"/>
  <c r="C32" i="9"/>
  <c r="F31" i="9"/>
  <c r="E31" i="9"/>
  <c r="D31" i="9"/>
  <c r="C31" i="9"/>
  <c r="F30" i="9"/>
  <c r="F35" i="9" s="1"/>
  <c r="E30" i="9"/>
  <c r="E35" i="9" s="1"/>
  <c r="D30" i="9"/>
  <c r="D35" i="9" s="1"/>
  <c r="C30" i="9"/>
  <c r="C34" i="9" s="1"/>
  <c r="F27" i="9"/>
  <c r="E27" i="9"/>
  <c r="D27" i="9"/>
  <c r="C27" i="9"/>
  <c r="F26" i="9"/>
  <c r="E26" i="9"/>
  <c r="D26" i="9"/>
  <c r="C26" i="9"/>
  <c r="F16" i="9"/>
  <c r="E16" i="9"/>
  <c r="D16" i="9"/>
  <c r="C16" i="9"/>
  <c r="F15" i="9"/>
  <c r="E15" i="9"/>
  <c r="D15" i="9"/>
  <c r="C15" i="9"/>
  <c r="F14" i="9"/>
  <c r="E14" i="9"/>
  <c r="D14" i="9"/>
  <c r="C14" i="9"/>
  <c r="F13" i="9"/>
  <c r="F18" i="9" s="1"/>
  <c r="E13" i="9"/>
  <c r="E18" i="9" s="1"/>
  <c r="D13" i="9"/>
  <c r="D18" i="9" s="1"/>
  <c r="C13" i="9"/>
  <c r="C17" i="9" s="1"/>
  <c r="F10" i="9"/>
  <c r="E10" i="9"/>
  <c r="D10" i="9"/>
  <c r="C10" i="9"/>
  <c r="F9" i="9"/>
  <c r="E9" i="9"/>
  <c r="D9" i="9"/>
  <c r="C9" i="9"/>
  <c r="E98" i="6"/>
  <c r="D98" i="6"/>
  <c r="C98" i="6"/>
  <c r="B98" i="6"/>
  <c r="E97" i="6"/>
  <c r="D97" i="6"/>
  <c r="C97" i="6"/>
  <c r="B97" i="6"/>
  <c r="E96" i="6"/>
  <c r="D96" i="6"/>
  <c r="C96" i="6"/>
  <c r="B96" i="6"/>
  <c r="E95" i="6"/>
  <c r="E100" i="6" s="1"/>
  <c r="D95" i="6"/>
  <c r="D100" i="6" s="1"/>
  <c r="C95" i="6"/>
  <c r="C100" i="6" s="1"/>
  <c r="B95" i="6"/>
  <c r="E92" i="6"/>
  <c r="D92" i="6"/>
  <c r="C92" i="6"/>
  <c r="B92" i="6"/>
  <c r="E91" i="6"/>
  <c r="D91" i="6"/>
  <c r="C91" i="6"/>
  <c r="B91" i="6"/>
  <c r="E82" i="6"/>
  <c r="D82" i="6"/>
  <c r="C82" i="6"/>
  <c r="B82" i="6"/>
  <c r="E81" i="6"/>
  <c r="D81" i="6"/>
  <c r="C81" i="6"/>
  <c r="B81" i="6"/>
  <c r="E80" i="6"/>
  <c r="D80" i="6"/>
  <c r="C80" i="6"/>
  <c r="B80" i="6"/>
  <c r="E79" i="6"/>
  <c r="E84" i="6" s="1"/>
  <c r="D79" i="6"/>
  <c r="D84" i="6" s="1"/>
  <c r="C79" i="6"/>
  <c r="C84" i="6" s="1"/>
  <c r="B79" i="6"/>
  <c r="B84" i="6" s="1"/>
  <c r="E76" i="6"/>
  <c r="D76" i="6"/>
  <c r="C76" i="6"/>
  <c r="B76" i="6"/>
  <c r="E75" i="6"/>
  <c r="D75" i="6"/>
  <c r="C75" i="6"/>
  <c r="B75" i="6"/>
  <c r="E32" i="6"/>
  <c r="D32" i="6"/>
  <c r="C32" i="6"/>
  <c r="B32" i="6"/>
  <c r="E31" i="6"/>
  <c r="D31" i="6"/>
  <c r="C31" i="6"/>
  <c r="B31" i="6"/>
  <c r="E30" i="6"/>
  <c r="D30" i="6"/>
  <c r="C30" i="6"/>
  <c r="B30" i="6"/>
  <c r="E29" i="6"/>
  <c r="E34" i="6" s="1"/>
  <c r="D29" i="6"/>
  <c r="D34" i="6" s="1"/>
  <c r="C29" i="6"/>
  <c r="C34" i="6" s="1"/>
  <c r="B29" i="6"/>
  <c r="E27" i="6"/>
  <c r="D27" i="6"/>
  <c r="C27" i="6"/>
  <c r="B27" i="6"/>
  <c r="E26" i="6"/>
  <c r="D26" i="6"/>
  <c r="C26" i="6"/>
  <c r="B26" i="6"/>
  <c r="E66" i="6"/>
  <c r="B66" i="6"/>
  <c r="E65" i="6"/>
  <c r="D65" i="6"/>
  <c r="C65" i="6"/>
  <c r="B65" i="6"/>
  <c r="E64" i="6"/>
  <c r="D64" i="6"/>
  <c r="C64" i="6"/>
  <c r="B64" i="6"/>
  <c r="E63" i="6"/>
  <c r="D63" i="6"/>
  <c r="D68" i="6" s="1"/>
  <c r="C63" i="6"/>
  <c r="C68" i="6" s="1"/>
  <c r="B63" i="6"/>
  <c r="B68" i="6" s="1"/>
  <c r="E60" i="6"/>
  <c r="D60" i="6"/>
  <c r="C60" i="6"/>
  <c r="B60" i="6"/>
  <c r="E59" i="6"/>
  <c r="D59" i="6"/>
  <c r="C59" i="6"/>
  <c r="B59" i="6"/>
  <c r="M49" i="6"/>
  <c r="L49" i="6"/>
  <c r="K49" i="6"/>
  <c r="E49" i="6"/>
  <c r="D49" i="6"/>
  <c r="C49" i="6"/>
  <c r="M48" i="6"/>
  <c r="L48" i="6"/>
  <c r="K48" i="6"/>
  <c r="J48" i="6"/>
  <c r="E48" i="6"/>
  <c r="D48" i="6"/>
  <c r="C48" i="6"/>
  <c r="B48" i="6"/>
  <c r="M47" i="6"/>
  <c r="L47" i="6"/>
  <c r="K47" i="6"/>
  <c r="J47" i="6"/>
  <c r="E47" i="6"/>
  <c r="D47" i="6"/>
  <c r="C47" i="6"/>
  <c r="B47" i="6"/>
  <c r="M46" i="6"/>
  <c r="L46" i="6"/>
  <c r="K46" i="6"/>
  <c r="J46" i="6"/>
  <c r="J50" i="6" s="1"/>
  <c r="E46" i="6"/>
  <c r="D46" i="6"/>
  <c r="C46" i="6"/>
  <c r="B46" i="6"/>
  <c r="B51" i="6" s="1"/>
  <c r="M43" i="6"/>
  <c r="L43" i="6"/>
  <c r="K43" i="6"/>
  <c r="J43" i="6"/>
  <c r="E43" i="6"/>
  <c r="D43" i="6"/>
  <c r="C43" i="6"/>
  <c r="B43" i="6"/>
  <c r="M42" i="6"/>
  <c r="L42" i="6"/>
  <c r="K42" i="6"/>
  <c r="J42" i="6"/>
  <c r="E42" i="6"/>
  <c r="D42" i="6"/>
  <c r="C42" i="6"/>
  <c r="B42" i="6"/>
  <c r="E17" i="6"/>
  <c r="D17" i="6"/>
  <c r="C17" i="6"/>
  <c r="B17" i="6"/>
  <c r="E16" i="6"/>
  <c r="D16" i="6"/>
  <c r="C16" i="6"/>
  <c r="B16" i="6"/>
  <c r="E15" i="6"/>
  <c r="D15" i="6"/>
  <c r="C15" i="6"/>
  <c r="B15" i="6"/>
  <c r="E14" i="6"/>
  <c r="E19" i="6" s="1"/>
  <c r="D14" i="6"/>
  <c r="D18" i="6" s="1"/>
  <c r="C14" i="6"/>
  <c r="C19" i="6" s="1"/>
  <c r="B19" i="6"/>
  <c r="E11" i="6"/>
  <c r="D11" i="6"/>
  <c r="C11" i="6"/>
  <c r="B11" i="6"/>
  <c r="E10" i="6"/>
  <c r="D10" i="6"/>
  <c r="C10" i="6"/>
  <c r="L51" i="6" l="1"/>
  <c r="E51" i="6"/>
  <c r="B50" i="6"/>
  <c r="C19" i="11"/>
  <c r="F36" i="11"/>
  <c r="E53" i="11"/>
  <c r="F69" i="11"/>
  <c r="E84" i="11"/>
  <c r="D100" i="11"/>
  <c r="D119" i="11"/>
  <c r="D19" i="11"/>
  <c r="C36" i="11"/>
  <c r="F53" i="11"/>
  <c r="F84" i="11"/>
  <c r="E100" i="11"/>
  <c r="E119" i="11"/>
  <c r="E19" i="11"/>
  <c r="D36" i="11"/>
  <c r="C53" i="11"/>
  <c r="D69" i="11"/>
  <c r="C84" i="11"/>
  <c r="F100" i="11"/>
  <c r="F119" i="11"/>
  <c r="F19" i="11"/>
  <c r="E36" i="11"/>
  <c r="G38" i="11" s="1"/>
  <c r="D53" i="11"/>
  <c r="E69" i="11"/>
  <c r="D84" i="11"/>
  <c r="C100" i="11"/>
  <c r="C119" i="11"/>
  <c r="C35" i="9"/>
  <c r="F99" i="9"/>
  <c r="C137" i="9"/>
  <c r="C52" i="9"/>
  <c r="D137" i="9"/>
  <c r="D99" i="9"/>
  <c r="F137" i="9"/>
  <c r="E136" i="9"/>
  <c r="E17" i="9"/>
  <c r="E34" i="9"/>
  <c r="D51" i="9"/>
  <c r="C67" i="9"/>
  <c r="F82" i="9"/>
  <c r="F98" i="9"/>
  <c r="E117" i="9"/>
  <c r="F17" i="9"/>
  <c r="F34" i="9"/>
  <c r="E51" i="9"/>
  <c r="D67" i="9"/>
  <c r="C82" i="9"/>
  <c r="F117" i="9"/>
  <c r="F136" i="9"/>
  <c r="C18" i="9"/>
  <c r="E67" i="9"/>
  <c r="D82" i="9"/>
  <c r="D98" i="9"/>
  <c r="C117" i="9"/>
  <c r="C136" i="9"/>
  <c r="K143" i="9"/>
  <c r="D17" i="9"/>
  <c r="D34" i="9"/>
  <c r="C51" i="9"/>
  <c r="F67" i="9"/>
  <c r="E82" i="9"/>
  <c r="E98" i="9"/>
  <c r="D117" i="9"/>
  <c r="B100" i="6"/>
  <c r="C51" i="6"/>
  <c r="K51" i="6"/>
  <c r="M51" i="6"/>
  <c r="B34" i="6"/>
  <c r="E50" i="6"/>
  <c r="B67" i="6"/>
  <c r="J51" i="6"/>
  <c r="E68" i="6"/>
  <c r="C67" i="6"/>
  <c r="D51" i="6"/>
  <c r="D19" i="6"/>
  <c r="M50" i="6"/>
  <c r="E33" i="6"/>
  <c r="D83" i="6"/>
  <c r="C99" i="6"/>
  <c r="E18" i="6"/>
  <c r="B33" i="6"/>
  <c r="E83" i="6"/>
  <c r="D99" i="6"/>
  <c r="B18" i="6"/>
  <c r="F20" i="6" s="1"/>
  <c r="C50" i="6"/>
  <c r="K50" i="6"/>
  <c r="D67" i="6"/>
  <c r="C33" i="6"/>
  <c r="B83" i="6"/>
  <c r="E99" i="6"/>
  <c r="C18" i="6"/>
  <c r="D50" i="6"/>
  <c r="L50" i="6"/>
  <c r="E67" i="6"/>
  <c r="D33" i="6"/>
  <c r="C83" i="6"/>
  <c r="B99" i="6"/>
  <c r="G121" i="11" l="1"/>
  <c r="G55" i="11"/>
  <c r="G102" i="11"/>
  <c r="G86" i="11"/>
  <c r="G71" i="11"/>
  <c r="G21" i="11"/>
  <c r="G138" i="9"/>
  <c r="G36" i="9"/>
  <c r="G100" i="9"/>
  <c r="G53" i="9"/>
  <c r="G119" i="9"/>
  <c r="G19" i="9"/>
  <c r="G84" i="9"/>
  <c r="G69" i="9"/>
  <c r="F52" i="6"/>
  <c r="F85" i="6"/>
  <c r="F35" i="6"/>
  <c r="F69" i="6"/>
  <c r="F101" i="6"/>
  <c r="L56" i="3" l="1"/>
  <c r="K56" i="3"/>
  <c r="J56" i="3"/>
  <c r="E56" i="3"/>
  <c r="D56" i="3"/>
  <c r="C56" i="3"/>
  <c r="B56" i="3"/>
  <c r="L55" i="3"/>
  <c r="K55" i="3"/>
  <c r="J55" i="3"/>
  <c r="I55" i="3"/>
  <c r="E55" i="3"/>
  <c r="D55" i="3"/>
  <c r="C55" i="3"/>
  <c r="B55" i="3"/>
  <c r="L54" i="3"/>
  <c r="K54" i="3"/>
  <c r="J54" i="3"/>
  <c r="I54" i="3"/>
  <c r="E54" i="3"/>
  <c r="D54" i="3"/>
  <c r="C54" i="3"/>
  <c r="B54" i="3"/>
  <c r="L53" i="3"/>
  <c r="L58" i="3" s="1"/>
  <c r="K53" i="3"/>
  <c r="J53" i="3"/>
  <c r="I53" i="3"/>
  <c r="I58" i="3" s="1"/>
  <c r="E53" i="3"/>
  <c r="E58" i="3" s="1"/>
  <c r="D53" i="3"/>
  <c r="D58" i="3" s="1"/>
  <c r="C53" i="3"/>
  <c r="C58" i="3" s="1"/>
  <c r="B53" i="3"/>
  <c r="B58" i="3" s="1"/>
  <c r="L51" i="3"/>
  <c r="K51" i="3"/>
  <c r="J51" i="3"/>
  <c r="I51" i="3"/>
  <c r="E51" i="3"/>
  <c r="D51" i="3"/>
  <c r="C51" i="3"/>
  <c r="B51" i="3"/>
  <c r="L50" i="3"/>
  <c r="K50" i="3"/>
  <c r="J50" i="3"/>
  <c r="I50" i="3"/>
  <c r="E50" i="3"/>
  <c r="D50" i="3"/>
  <c r="C50" i="3"/>
  <c r="B50" i="3"/>
  <c r="L38" i="3"/>
  <c r="K38" i="3"/>
  <c r="E38" i="3"/>
  <c r="D38" i="3"/>
  <c r="C38" i="3"/>
  <c r="B38" i="3"/>
  <c r="L37" i="3"/>
  <c r="K37" i="3"/>
  <c r="J37" i="3"/>
  <c r="I37" i="3"/>
  <c r="E37" i="3"/>
  <c r="D37" i="3"/>
  <c r="C37" i="3"/>
  <c r="B37" i="3"/>
  <c r="L36" i="3"/>
  <c r="K36" i="3"/>
  <c r="J36" i="3"/>
  <c r="I36" i="3"/>
  <c r="E36" i="3"/>
  <c r="D36" i="3"/>
  <c r="C36" i="3"/>
  <c r="B36" i="3"/>
  <c r="L35" i="3"/>
  <c r="K35" i="3"/>
  <c r="J35" i="3"/>
  <c r="J40" i="3" s="1"/>
  <c r="I35" i="3"/>
  <c r="I39" i="3" s="1"/>
  <c r="E35" i="3"/>
  <c r="E40" i="3" s="1"/>
  <c r="D35" i="3"/>
  <c r="D40" i="3" s="1"/>
  <c r="C40" i="3"/>
  <c r="B35" i="3"/>
  <c r="B39" i="3" s="1"/>
  <c r="L33" i="3"/>
  <c r="K33" i="3"/>
  <c r="J33" i="3"/>
  <c r="I33" i="3"/>
  <c r="E33" i="3"/>
  <c r="D33" i="3"/>
  <c r="C33" i="3"/>
  <c r="B33" i="3"/>
  <c r="L32" i="3"/>
  <c r="K32" i="3"/>
  <c r="J32" i="3"/>
  <c r="I32" i="3"/>
  <c r="E32" i="3"/>
  <c r="D32" i="3"/>
  <c r="C32" i="3"/>
  <c r="B32" i="3"/>
  <c r="J23" i="3"/>
  <c r="I23" i="3"/>
  <c r="J22" i="3"/>
  <c r="I22" i="3"/>
  <c r="C22" i="3"/>
  <c r="J21" i="3"/>
  <c r="I21" i="3"/>
  <c r="C21" i="3"/>
  <c r="J20" i="3"/>
  <c r="I20" i="3"/>
  <c r="C20" i="3"/>
  <c r="B20" i="3"/>
  <c r="J19" i="3"/>
  <c r="I19" i="3"/>
  <c r="C19" i="3"/>
  <c r="B19" i="3"/>
  <c r="J18" i="3"/>
  <c r="I18" i="3"/>
  <c r="C18" i="3"/>
  <c r="B18" i="3"/>
  <c r="J17" i="3"/>
  <c r="I17" i="3"/>
  <c r="C17" i="3"/>
  <c r="B17" i="3"/>
  <c r="B23" i="3" s="1"/>
  <c r="J15" i="3"/>
  <c r="I15" i="3"/>
  <c r="J14" i="3"/>
  <c r="I14" i="3"/>
  <c r="C14" i="3"/>
  <c r="B14" i="3"/>
  <c r="C13" i="3"/>
  <c r="B13" i="3"/>
  <c r="C24" i="3" l="1"/>
  <c r="J24" i="3"/>
  <c r="B24" i="3"/>
  <c r="E39" i="3"/>
  <c r="I40" i="3"/>
  <c r="B57" i="3"/>
  <c r="E57" i="3"/>
  <c r="I24" i="3"/>
  <c r="J25" i="3"/>
  <c r="L40" i="3"/>
  <c r="B40" i="3"/>
  <c r="J58" i="3"/>
  <c r="I57" i="3"/>
  <c r="K40" i="3"/>
  <c r="K58" i="3"/>
  <c r="L57" i="3"/>
  <c r="L39" i="3"/>
  <c r="D57" i="3"/>
  <c r="K57" i="3"/>
  <c r="I25" i="3"/>
  <c r="C23" i="3"/>
  <c r="C39" i="3"/>
  <c r="J39" i="3"/>
  <c r="M41" i="3" s="1"/>
  <c r="D39" i="3"/>
  <c r="K39" i="3"/>
  <c r="C57" i="3"/>
  <c r="J57" i="3"/>
  <c r="G12" i="7"/>
  <c r="G11" i="7"/>
  <c r="M59" i="3" l="1"/>
  <c r="F59" i="3"/>
  <c r="F41" i="3"/>
  <c r="C12" i="7"/>
  <c r="C11" i="7"/>
  <c r="L84" i="2" l="1"/>
  <c r="K84" i="2"/>
  <c r="J84" i="2"/>
  <c r="I84" i="2"/>
  <c r="E84" i="2"/>
  <c r="D84" i="2"/>
  <c r="C84" i="2"/>
  <c r="B84" i="2"/>
  <c r="L83" i="2"/>
  <c r="K83" i="2"/>
  <c r="J83" i="2"/>
  <c r="I83" i="2"/>
  <c r="E83" i="2"/>
  <c r="D83" i="2"/>
  <c r="C83" i="2"/>
  <c r="B83" i="2"/>
  <c r="L82" i="2"/>
  <c r="K82" i="2"/>
  <c r="J82" i="2"/>
  <c r="I82" i="2"/>
  <c r="E82" i="2"/>
  <c r="D82" i="2"/>
  <c r="C82" i="2"/>
  <c r="B82" i="2"/>
  <c r="L81" i="2"/>
  <c r="L86" i="2" s="1"/>
  <c r="K81" i="2"/>
  <c r="K86" i="2" s="1"/>
  <c r="J81" i="2"/>
  <c r="J86" i="2" s="1"/>
  <c r="I81" i="2"/>
  <c r="I86" i="2" s="1"/>
  <c r="E81" i="2"/>
  <c r="E86" i="2" s="1"/>
  <c r="D81" i="2"/>
  <c r="C81" i="2"/>
  <c r="C86" i="2" s="1"/>
  <c r="B86" i="2"/>
  <c r="L78" i="2"/>
  <c r="K78" i="2"/>
  <c r="J78" i="2"/>
  <c r="I78" i="2"/>
  <c r="E78" i="2"/>
  <c r="D78" i="2"/>
  <c r="C78" i="2"/>
  <c r="B78" i="2"/>
  <c r="L77" i="2"/>
  <c r="K77" i="2"/>
  <c r="J77" i="2"/>
  <c r="I77" i="2"/>
  <c r="E77" i="2"/>
  <c r="D77" i="2"/>
  <c r="C77" i="2"/>
  <c r="B77" i="2"/>
  <c r="L66" i="2"/>
  <c r="K66" i="2"/>
  <c r="J66" i="2"/>
  <c r="I66" i="2"/>
  <c r="E66" i="2"/>
  <c r="D66" i="2"/>
  <c r="C66" i="2"/>
  <c r="B66" i="2"/>
  <c r="L65" i="2"/>
  <c r="K65" i="2"/>
  <c r="J65" i="2"/>
  <c r="I65" i="2"/>
  <c r="E65" i="2"/>
  <c r="D65" i="2"/>
  <c r="C65" i="2"/>
  <c r="B65" i="2"/>
  <c r="L64" i="2"/>
  <c r="K64" i="2"/>
  <c r="J64" i="2"/>
  <c r="I64" i="2"/>
  <c r="E64" i="2"/>
  <c r="D64" i="2"/>
  <c r="C64" i="2"/>
  <c r="B64" i="2"/>
  <c r="L63" i="2"/>
  <c r="L68" i="2" s="1"/>
  <c r="K63" i="2"/>
  <c r="K68" i="2" s="1"/>
  <c r="J63" i="2"/>
  <c r="J68" i="2" s="1"/>
  <c r="I63" i="2"/>
  <c r="I68" i="2" s="1"/>
  <c r="E63" i="2"/>
  <c r="E68" i="2" s="1"/>
  <c r="D63" i="2"/>
  <c r="D68" i="2" s="1"/>
  <c r="C63" i="2"/>
  <c r="C68" i="2" s="1"/>
  <c r="B63" i="2"/>
  <c r="B68" i="2" s="1"/>
  <c r="L61" i="2"/>
  <c r="K61" i="2"/>
  <c r="J61" i="2"/>
  <c r="I61" i="2"/>
  <c r="E61" i="2"/>
  <c r="D61" i="2"/>
  <c r="C61" i="2"/>
  <c r="B61" i="2"/>
  <c r="L60" i="2"/>
  <c r="K60" i="2"/>
  <c r="J60" i="2"/>
  <c r="I60" i="2"/>
  <c r="E60" i="2"/>
  <c r="D60" i="2"/>
  <c r="C60" i="2"/>
  <c r="B60" i="2"/>
  <c r="L50" i="2"/>
  <c r="K50" i="2"/>
  <c r="J50" i="2"/>
  <c r="I50" i="2"/>
  <c r="E50" i="2"/>
  <c r="D50" i="2"/>
  <c r="C50" i="2"/>
  <c r="B50" i="2"/>
  <c r="L49" i="2"/>
  <c r="K49" i="2"/>
  <c r="J49" i="2"/>
  <c r="I49" i="2"/>
  <c r="E49" i="2"/>
  <c r="D49" i="2"/>
  <c r="C49" i="2"/>
  <c r="B49" i="2"/>
  <c r="L48" i="2"/>
  <c r="K48" i="2"/>
  <c r="J48" i="2"/>
  <c r="I48" i="2"/>
  <c r="E48" i="2"/>
  <c r="D48" i="2"/>
  <c r="C48" i="2"/>
  <c r="B48" i="2"/>
  <c r="L47" i="2"/>
  <c r="L52" i="2" s="1"/>
  <c r="K47" i="2"/>
  <c r="K52" i="2" s="1"/>
  <c r="J47" i="2"/>
  <c r="J52" i="2" s="1"/>
  <c r="I47" i="2"/>
  <c r="I52" i="2" s="1"/>
  <c r="E47" i="2"/>
  <c r="E52" i="2" s="1"/>
  <c r="D52" i="2"/>
  <c r="C47" i="2"/>
  <c r="C52" i="2" s="1"/>
  <c r="B47" i="2"/>
  <c r="B52" i="2" s="1"/>
  <c r="L45" i="2"/>
  <c r="K45" i="2"/>
  <c r="J45" i="2"/>
  <c r="I45" i="2"/>
  <c r="E45" i="2"/>
  <c r="D45" i="2"/>
  <c r="C45" i="2"/>
  <c r="B45" i="2"/>
  <c r="L44" i="2"/>
  <c r="K44" i="2"/>
  <c r="J44" i="2"/>
  <c r="I44" i="2"/>
  <c r="E44" i="2"/>
  <c r="D44" i="2"/>
  <c r="C44" i="2"/>
  <c r="B44" i="2"/>
  <c r="L33" i="2"/>
  <c r="K33" i="2"/>
  <c r="J33" i="2"/>
  <c r="I33" i="2"/>
  <c r="E33" i="2"/>
  <c r="D33" i="2"/>
  <c r="B33" i="2"/>
  <c r="L32" i="2"/>
  <c r="K32" i="2"/>
  <c r="J32" i="2"/>
  <c r="I32" i="2"/>
  <c r="E32" i="2"/>
  <c r="D32" i="2"/>
  <c r="C32" i="2"/>
  <c r="B32" i="2"/>
  <c r="L31" i="2"/>
  <c r="K31" i="2"/>
  <c r="J31" i="2"/>
  <c r="I31" i="2"/>
  <c r="E31" i="2"/>
  <c r="D31" i="2"/>
  <c r="C31" i="2"/>
  <c r="B31" i="2"/>
  <c r="L30" i="2"/>
  <c r="K30" i="2"/>
  <c r="J30" i="2"/>
  <c r="I30" i="2"/>
  <c r="E30" i="2"/>
  <c r="C30" i="2"/>
  <c r="B30" i="2"/>
  <c r="L28" i="2"/>
  <c r="K28" i="2"/>
  <c r="J28" i="2"/>
  <c r="I28" i="2"/>
  <c r="E28" i="2"/>
  <c r="D28" i="2"/>
  <c r="C28" i="2"/>
  <c r="B28" i="2"/>
  <c r="L27" i="2"/>
  <c r="K27" i="2"/>
  <c r="J27" i="2"/>
  <c r="I27" i="2"/>
  <c r="E27" i="2"/>
  <c r="D27" i="2"/>
  <c r="C27" i="2"/>
  <c r="B27" i="2"/>
  <c r="L18" i="2"/>
  <c r="K18" i="2"/>
  <c r="I18" i="2"/>
  <c r="E18" i="2"/>
  <c r="C18" i="2"/>
  <c r="B18" i="2"/>
  <c r="L17" i="2"/>
  <c r="K17" i="2"/>
  <c r="J17" i="2"/>
  <c r="I17" i="2"/>
  <c r="E17" i="2"/>
  <c r="D17" i="2"/>
  <c r="C17" i="2"/>
  <c r="B17" i="2"/>
  <c r="L16" i="2"/>
  <c r="K16" i="2"/>
  <c r="J16" i="2"/>
  <c r="I16" i="2"/>
  <c r="E16" i="2"/>
  <c r="D16" i="2"/>
  <c r="C16" i="2"/>
  <c r="B16" i="2"/>
  <c r="L15" i="2"/>
  <c r="K15" i="2"/>
  <c r="J15" i="2"/>
  <c r="J20" i="2" s="1"/>
  <c r="I15" i="2"/>
  <c r="E15" i="2"/>
  <c r="D15" i="2"/>
  <c r="D20" i="2" s="1"/>
  <c r="C15" i="2"/>
  <c r="C20" i="2" s="1"/>
  <c r="B15" i="2"/>
  <c r="B20" i="2" s="1"/>
  <c r="L12" i="2"/>
  <c r="K12" i="2"/>
  <c r="J12" i="2"/>
  <c r="I12" i="2"/>
  <c r="E12" i="2"/>
  <c r="D12" i="2"/>
  <c r="C12" i="2"/>
  <c r="B12" i="2"/>
  <c r="L11" i="2"/>
  <c r="K11" i="2"/>
  <c r="J11" i="2"/>
  <c r="I11" i="2"/>
  <c r="E11" i="2"/>
  <c r="D11" i="2"/>
  <c r="C11" i="2"/>
  <c r="B11" i="2"/>
  <c r="K20" i="2" l="1"/>
  <c r="B35" i="2"/>
  <c r="C35" i="2"/>
  <c r="D86" i="2"/>
  <c r="E35" i="2"/>
  <c r="L35" i="2"/>
  <c r="I20" i="2"/>
  <c r="D35" i="2"/>
  <c r="K35" i="2"/>
  <c r="I35" i="2"/>
  <c r="E20" i="2"/>
  <c r="L20" i="2"/>
  <c r="J35" i="2"/>
  <c r="E19" i="2"/>
  <c r="L19" i="2"/>
  <c r="B34" i="2"/>
  <c r="I34" i="2"/>
  <c r="B51" i="2"/>
  <c r="I51" i="2"/>
  <c r="B67" i="2"/>
  <c r="I67" i="2"/>
  <c r="B85" i="2"/>
  <c r="I85" i="2"/>
  <c r="B19" i="2"/>
  <c r="I19" i="2"/>
  <c r="C34" i="2"/>
  <c r="J34" i="2"/>
  <c r="C51" i="2"/>
  <c r="J51" i="2"/>
  <c r="C67" i="2"/>
  <c r="J67" i="2"/>
  <c r="C85" i="2"/>
  <c r="J85" i="2"/>
  <c r="C19" i="2"/>
  <c r="J19" i="2"/>
  <c r="D34" i="2"/>
  <c r="K34" i="2"/>
  <c r="D51" i="2"/>
  <c r="K51" i="2"/>
  <c r="D67" i="2"/>
  <c r="K67" i="2"/>
  <c r="D85" i="2"/>
  <c r="K85" i="2"/>
  <c r="D19" i="2"/>
  <c r="K19" i="2"/>
  <c r="E34" i="2"/>
  <c r="L34" i="2"/>
  <c r="E51" i="2"/>
  <c r="L51" i="2"/>
  <c r="E67" i="2"/>
  <c r="L67" i="2"/>
  <c r="E85" i="2"/>
  <c r="L85" i="2"/>
  <c r="M21" i="2" l="1"/>
  <c r="M87" i="2"/>
  <c r="M36" i="2"/>
  <c r="F87" i="2"/>
  <c r="F36" i="2"/>
  <c r="F21" i="2"/>
  <c r="M69" i="2"/>
  <c r="M53" i="2"/>
  <c r="F69" i="2"/>
  <c r="F53" i="2"/>
  <c r="B164" i="1" l="1"/>
  <c r="B32" i="1" l="1"/>
  <c r="G191" i="1" l="1"/>
  <c r="E200" i="5"/>
  <c r="D200" i="5"/>
  <c r="C200" i="5"/>
  <c r="B200" i="5"/>
  <c r="E199" i="5"/>
  <c r="D199" i="5"/>
  <c r="C199" i="5"/>
  <c r="B199" i="5"/>
  <c r="E198" i="5"/>
  <c r="D198" i="5"/>
  <c r="C198" i="5"/>
  <c r="B198" i="5"/>
  <c r="E197" i="5"/>
  <c r="E202" i="5" s="1"/>
  <c r="D197" i="5"/>
  <c r="D202" i="5" s="1"/>
  <c r="C197" i="5"/>
  <c r="C202" i="5" s="1"/>
  <c r="B197" i="5"/>
  <c r="B202" i="5" s="1"/>
  <c r="E194" i="5"/>
  <c r="D194" i="5"/>
  <c r="C194" i="5"/>
  <c r="B194" i="5"/>
  <c r="E193" i="5"/>
  <c r="D193" i="5"/>
  <c r="C193" i="5"/>
  <c r="B193" i="5"/>
  <c r="E247" i="5"/>
  <c r="D247" i="5"/>
  <c r="C247" i="5"/>
  <c r="B247" i="5"/>
  <c r="E246" i="5"/>
  <c r="D246" i="5"/>
  <c r="C246" i="5"/>
  <c r="B246" i="5"/>
  <c r="E245" i="5"/>
  <c r="D245" i="5"/>
  <c r="C245" i="5"/>
  <c r="B245" i="5"/>
  <c r="E244" i="5"/>
  <c r="E249" i="5" s="1"/>
  <c r="D244" i="5"/>
  <c r="D249" i="5" s="1"/>
  <c r="C244" i="5"/>
  <c r="C249" i="5" s="1"/>
  <c r="B244" i="5"/>
  <c r="B249" i="5" s="1"/>
  <c r="E242" i="5"/>
  <c r="D242" i="5"/>
  <c r="C242" i="5"/>
  <c r="B242" i="5"/>
  <c r="E241" i="5"/>
  <c r="D241" i="5"/>
  <c r="C241" i="5"/>
  <c r="B241" i="5"/>
  <c r="E184" i="5"/>
  <c r="D184" i="5"/>
  <c r="C184" i="5"/>
  <c r="B184" i="5"/>
  <c r="E183" i="5"/>
  <c r="D183" i="5"/>
  <c r="C183" i="5"/>
  <c r="B183" i="5"/>
  <c r="E182" i="5"/>
  <c r="D182" i="5"/>
  <c r="C182" i="5"/>
  <c r="B182" i="5"/>
  <c r="E181" i="5"/>
  <c r="E186" i="5" s="1"/>
  <c r="D181" i="5"/>
  <c r="C181" i="5"/>
  <c r="C186" i="5" s="1"/>
  <c r="B181" i="5"/>
  <c r="B186" i="5" s="1"/>
  <c r="E179" i="5"/>
  <c r="D179" i="5"/>
  <c r="C179" i="5"/>
  <c r="B179" i="5"/>
  <c r="E178" i="5"/>
  <c r="D178" i="5"/>
  <c r="C178" i="5"/>
  <c r="B178" i="5"/>
  <c r="E232" i="5"/>
  <c r="D232" i="5"/>
  <c r="C232" i="5"/>
  <c r="B232" i="5"/>
  <c r="E231" i="5"/>
  <c r="D231" i="5"/>
  <c r="C231" i="5"/>
  <c r="B231" i="5"/>
  <c r="E230" i="5"/>
  <c r="D230" i="5"/>
  <c r="C230" i="5"/>
  <c r="B230" i="5"/>
  <c r="E229" i="5"/>
  <c r="E234" i="5" s="1"/>
  <c r="D229" i="5"/>
  <c r="D234" i="5" s="1"/>
  <c r="C229" i="5"/>
  <c r="B229" i="5"/>
  <c r="B234" i="5" s="1"/>
  <c r="E227" i="5"/>
  <c r="D227" i="5"/>
  <c r="C227" i="5"/>
  <c r="B227" i="5"/>
  <c r="E226" i="5"/>
  <c r="D226" i="5"/>
  <c r="C226" i="5"/>
  <c r="B226" i="5"/>
  <c r="I217" i="5"/>
  <c r="D217" i="5"/>
  <c r="C217" i="5"/>
  <c r="B217" i="5"/>
  <c r="I216" i="5"/>
  <c r="E216" i="5"/>
  <c r="D216" i="5"/>
  <c r="C216" i="5"/>
  <c r="B216" i="5"/>
  <c r="I215" i="5"/>
  <c r="E215" i="5"/>
  <c r="D215" i="5"/>
  <c r="C215" i="5"/>
  <c r="B215" i="5"/>
  <c r="I214" i="5"/>
  <c r="E214" i="5"/>
  <c r="D214" i="5"/>
  <c r="C214" i="5"/>
  <c r="B214" i="5"/>
  <c r="I212" i="5"/>
  <c r="E212" i="5"/>
  <c r="D212" i="5"/>
  <c r="C212" i="5"/>
  <c r="B212" i="5"/>
  <c r="I211" i="5"/>
  <c r="E211" i="5"/>
  <c r="D211" i="5"/>
  <c r="C211" i="5"/>
  <c r="B211" i="5"/>
  <c r="I169" i="5"/>
  <c r="E169" i="5"/>
  <c r="D169" i="5"/>
  <c r="C169" i="5"/>
  <c r="B169" i="5"/>
  <c r="I168" i="5"/>
  <c r="E168" i="5"/>
  <c r="D168" i="5"/>
  <c r="C168" i="5"/>
  <c r="B168" i="5"/>
  <c r="I167" i="5"/>
  <c r="E167" i="5"/>
  <c r="D167" i="5"/>
  <c r="C167" i="5"/>
  <c r="B167" i="5"/>
  <c r="I166" i="5"/>
  <c r="E166" i="5"/>
  <c r="D166" i="5"/>
  <c r="C166" i="5"/>
  <c r="B166" i="5"/>
  <c r="I164" i="5"/>
  <c r="E164" i="5"/>
  <c r="D164" i="5"/>
  <c r="C164" i="5"/>
  <c r="B164" i="5"/>
  <c r="I163" i="5"/>
  <c r="E163" i="5"/>
  <c r="D163" i="5"/>
  <c r="C163" i="5"/>
  <c r="B163" i="5"/>
  <c r="I153" i="5"/>
  <c r="I152" i="5"/>
  <c r="I151" i="5"/>
  <c r="I150" i="5"/>
  <c r="I149" i="5"/>
  <c r="I148" i="5"/>
  <c r="I147" i="5"/>
  <c r="I146" i="5"/>
  <c r="E144" i="5"/>
  <c r="D144" i="5"/>
  <c r="C144" i="5"/>
  <c r="B144" i="5"/>
  <c r="I143" i="5"/>
  <c r="E143" i="5"/>
  <c r="D143" i="5"/>
  <c r="C143" i="5"/>
  <c r="B143" i="5"/>
  <c r="I142" i="5"/>
  <c r="E142" i="5"/>
  <c r="D142" i="5"/>
  <c r="C142" i="5"/>
  <c r="B142" i="5"/>
  <c r="E141" i="5"/>
  <c r="D141" i="5"/>
  <c r="C141" i="5"/>
  <c r="B141" i="5"/>
  <c r="E139" i="5"/>
  <c r="D139" i="5"/>
  <c r="C139" i="5"/>
  <c r="B139" i="5"/>
  <c r="E138" i="5"/>
  <c r="D138" i="5"/>
  <c r="C138" i="5"/>
  <c r="B138" i="5"/>
  <c r="E129" i="5"/>
  <c r="D129" i="5"/>
  <c r="C129" i="5"/>
  <c r="B129" i="5"/>
  <c r="E128" i="5"/>
  <c r="D128" i="5"/>
  <c r="C128" i="5"/>
  <c r="B128" i="5"/>
  <c r="E127" i="5"/>
  <c r="D127" i="5"/>
  <c r="C127" i="5"/>
  <c r="B127" i="5"/>
  <c r="E126" i="5"/>
  <c r="E131" i="5" s="1"/>
  <c r="D126" i="5"/>
  <c r="D131" i="5" s="1"/>
  <c r="C126" i="5"/>
  <c r="C131" i="5" s="1"/>
  <c r="B126" i="5"/>
  <c r="B131" i="5" s="1"/>
  <c r="E123" i="5"/>
  <c r="D123" i="5"/>
  <c r="C123" i="5"/>
  <c r="B123" i="5"/>
  <c r="E122" i="5"/>
  <c r="D122" i="5"/>
  <c r="C122" i="5"/>
  <c r="B122" i="5"/>
  <c r="L113" i="5"/>
  <c r="J113" i="5"/>
  <c r="I113" i="5"/>
  <c r="E113" i="5"/>
  <c r="D113" i="5"/>
  <c r="C113" i="5"/>
  <c r="B113" i="5"/>
  <c r="L112" i="5"/>
  <c r="K112" i="5"/>
  <c r="J112" i="5"/>
  <c r="I112" i="5"/>
  <c r="E112" i="5"/>
  <c r="D112" i="5"/>
  <c r="C112" i="5"/>
  <c r="B112" i="5"/>
  <c r="L111" i="5"/>
  <c r="K111" i="5"/>
  <c r="J111" i="5"/>
  <c r="I111" i="5"/>
  <c r="E111" i="5"/>
  <c r="D111" i="5"/>
  <c r="C111" i="5"/>
  <c r="B111" i="5"/>
  <c r="L110" i="5"/>
  <c r="K110" i="5"/>
  <c r="K115" i="5" s="1"/>
  <c r="J110" i="5"/>
  <c r="J115" i="5" s="1"/>
  <c r="I110" i="5"/>
  <c r="I115" i="5" s="1"/>
  <c r="E110" i="5"/>
  <c r="E115" i="5" s="1"/>
  <c r="D110" i="5"/>
  <c r="D115" i="5" s="1"/>
  <c r="C110" i="5"/>
  <c r="C115" i="5" s="1"/>
  <c r="B110" i="5"/>
  <c r="B115" i="5" s="1"/>
  <c r="L107" i="5"/>
  <c r="K107" i="5"/>
  <c r="J107" i="5"/>
  <c r="I107" i="5"/>
  <c r="E107" i="5"/>
  <c r="D107" i="5"/>
  <c r="C107" i="5"/>
  <c r="B107" i="5"/>
  <c r="L106" i="5"/>
  <c r="K106" i="5"/>
  <c r="J106" i="5"/>
  <c r="I106" i="5"/>
  <c r="E106" i="5"/>
  <c r="D106" i="5"/>
  <c r="C106" i="5"/>
  <c r="B106" i="5"/>
  <c r="L97" i="5"/>
  <c r="K97" i="5"/>
  <c r="J97" i="5"/>
  <c r="E97" i="5"/>
  <c r="D97" i="5"/>
  <c r="C97" i="5"/>
  <c r="L96" i="5"/>
  <c r="K96" i="5"/>
  <c r="J96" i="5"/>
  <c r="I96" i="5"/>
  <c r="E96" i="5"/>
  <c r="D96" i="5"/>
  <c r="C96" i="5"/>
  <c r="B96" i="5"/>
  <c r="L95" i="5"/>
  <c r="K95" i="5"/>
  <c r="J95" i="5"/>
  <c r="I95" i="5"/>
  <c r="E95" i="5"/>
  <c r="D95" i="5"/>
  <c r="C95" i="5"/>
  <c r="B95" i="5"/>
  <c r="L94" i="5"/>
  <c r="K94" i="5"/>
  <c r="J94" i="5"/>
  <c r="I94" i="5"/>
  <c r="I99" i="5" s="1"/>
  <c r="E94" i="5"/>
  <c r="D94" i="5"/>
  <c r="D99" i="5" s="1"/>
  <c r="C94" i="5"/>
  <c r="B94" i="5"/>
  <c r="B99" i="5" s="1"/>
  <c r="E91" i="5"/>
  <c r="D91" i="5"/>
  <c r="C91" i="5"/>
  <c r="B91" i="5"/>
  <c r="L90" i="5"/>
  <c r="K90" i="5"/>
  <c r="J90" i="5"/>
  <c r="I90" i="5"/>
  <c r="E90" i="5"/>
  <c r="D90" i="5"/>
  <c r="C90" i="5"/>
  <c r="B90" i="5"/>
  <c r="E81" i="5"/>
  <c r="D81" i="5"/>
  <c r="B81" i="5"/>
  <c r="E80" i="5"/>
  <c r="D80" i="5"/>
  <c r="C80" i="5"/>
  <c r="B80" i="5"/>
  <c r="E79" i="5"/>
  <c r="D79" i="5"/>
  <c r="C79" i="5"/>
  <c r="B79" i="5"/>
  <c r="E78" i="5"/>
  <c r="D78" i="5"/>
  <c r="C78" i="5"/>
  <c r="C83" i="5" s="1"/>
  <c r="B78" i="5"/>
  <c r="B83" i="5" s="1"/>
  <c r="E75" i="5"/>
  <c r="D75" i="5"/>
  <c r="C75" i="5"/>
  <c r="B75" i="5"/>
  <c r="E74" i="5"/>
  <c r="D74" i="5"/>
  <c r="C74" i="5"/>
  <c r="B74" i="5"/>
  <c r="L64" i="5"/>
  <c r="K64" i="5"/>
  <c r="J64" i="5"/>
  <c r="I64" i="5"/>
  <c r="E64" i="5"/>
  <c r="C64" i="5"/>
  <c r="B64" i="5"/>
  <c r="L63" i="5"/>
  <c r="K63" i="5"/>
  <c r="J63" i="5"/>
  <c r="I63" i="5"/>
  <c r="E63" i="5"/>
  <c r="D63" i="5"/>
  <c r="C63" i="5"/>
  <c r="B63" i="5"/>
  <c r="L62" i="5"/>
  <c r="K62" i="5"/>
  <c r="J62" i="5"/>
  <c r="I62" i="5"/>
  <c r="E62" i="5"/>
  <c r="D62" i="5"/>
  <c r="C62" i="5"/>
  <c r="B62" i="5"/>
  <c r="L61" i="5"/>
  <c r="K61" i="5"/>
  <c r="J61" i="5"/>
  <c r="I61" i="5"/>
  <c r="E61" i="5"/>
  <c r="D61" i="5"/>
  <c r="D66" i="5" s="1"/>
  <c r="C61" i="5"/>
  <c r="C66" i="5" s="1"/>
  <c r="B61" i="5"/>
  <c r="B66" i="5" s="1"/>
  <c r="L59" i="5"/>
  <c r="K59" i="5"/>
  <c r="J59" i="5"/>
  <c r="I59" i="5"/>
  <c r="E59" i="5"/>
  <c r="D59" i="5"/>
  <c r="C59" i="5"/>
  <c r="B59" i="5"/>
  <c r="L58" i="5"/>
  <c r="K58" i="5"/>
  <c r="J58" i="5"/>
  <c r="I58" i="5"/>
  <c r="E58" i="5"/>
  <c r="D58" i="5"/>
  <c r="C58" i="5"/>
  <c r="B58" i="5"/>
  <c r="L48" i="5"/>
  <c r="K48" i="5"/>
  <c r="J48" i="5"/>
  <c r="I48" i="5"/>
  <c r="E48" i="5"/>
  <c r="D48" i="5"/>
  <c r="C48" i="5"/>
  <c r="B48" i="5"/>
  <c r="L47" i="5"/>
  <c r="K47" i="5"/>
  <c r="J47" i="5"/>
  <c r="I47" i="5"/>
  <c r="E47" i="5"/>
  <c r="D47" i="5"/>
  <c r="C47" i="5"/>
  <c r="B47" i="5"/>
  <c r="L46" i="5"/>
  <c r="K46" i="5"/>
  <c r="J46" i="5"/>
  <c r="I46" i="5"/>
  <c r="E46" i="5"/>
  <c r="D46" i="5"/>
  <c r="C46" i="5"/>
  <c r="B46" i="5"/>
  <c r="L45" i="5"/>
  <c r="K45" i="5"/>
  <c r="K50" i="5" s="1"/>
  <c r="J45" i="5"/>
  <c r="J50" i="5" s="1"/>
  <c r="I45" i="5"/>
  <c r="E45" i="5"/>
  <c r="D45" i="5"/>
  <c r="D50" i="5" s="1"/>
  <c r="C45" i="5"/>
  <c r="C50" i="5" s="1"/>
  <c r="B45" i="5"/>
  <c r="L43" i="5"/>
  <c r="K43" i="5"/>
  <c r="J43" i="5"/>
  <c r="I43" i="5"/>
  <c r="E43" i="5"/>
  <c r="D43" i="5"/>
  <c r="C43" i="5"/>
  <c r="B43" i="5"/>
  <c r="L42" i="5"/>
  <c r="K42" i="5"/>
  <c r="J42" i="5"/>
  <c r="I42" i="5"/>
  <c r="E42" i="5"/>
  <c r="D42" i="5"/>
  <c r="C42" i="5"/>
  <c r="B42" i="5"/>
  <c r="E33" i="5"/>
  <c r="D33" i="5"/>
  <c r="C33" i="5"/>
  <c r="B33" i="5"/>
  <c r="E32" i="5"/>
  <c r="D32" i="5"/>
  <c r="C32" i="5"/>
  <c r="B32" i="5"/>
  <c r="E31" i="5"/>
  <c r="D31" i="5"/>
  <c r="C31" i="5"/>
  <c r="B31" i="5"/>
  <c r="E30" i="5"/>
  <c r="E35" i="5" s="1"/>
  <c r="D30" i="5"/>
  <c r="D35" i="5" s="1"/>
  <c r="C30" i="5"/>
  <c r="C35" i="5" s="1"/>
  <c r="B30" i="5"/>
  <c r="B35" i="5" s="1"/>
  <c r="E28" i="5"/>
  <c r="D28" i="5"/>
  <c r="C28" i="5"/>
  <c r="B28" i="5"/>
  <c r="E27" i="5"/>
  <c r="D27" i="5"/>
  <c r="C27" i="5"/>
  <c r="B27" i="5"/>
  <c r="E18" i="5"/>
  <c r="C18" i="5"/>
  <c r="B18" i="5"/>
  <c r="E17" i="5"/>
  <c r="D17" i="5"/>
  <c r="C17" i="5"/>
  <c r="B17" i="5"/>
  <c r="E16" i="5"/>
  <c r="D16" i="5"/>
  <c r="C16" i="5"/>
  <c r="B16" i="5"/>
  <c r="E15" i="5"/>
  <c r="D15" i="5"/>
  <c r="D20" i="5" s="1"/>
  <c r="C15" i="5"/>
  <c r="C19" i="5" s="1"/>
  <c r="B15" i="5"/>
  <c r="E12" i="5"/>
  <c r="D12" i="5"/>
  <c r="C12" i="5"/>
  <c r="B12" i="5"/>
  <c r="E11" i="5"/>
  <c r="D11" i="5"/>
  <c r="C11" i="5"/>
  <c r="B11" i="5"/>
  <c r="C234" i="5" l="1"/>
  <c r="D186" i="5"/>
  <c r="L99" i="5"/>
  <c r="J66" i="5"/>
  <c r="D83" i="5"/>
  <c r="D145" i="5"/>
  <c r="I218" i="5"/>
  <c r="E66" i="5"/>
  <c r="K99" i="5"/>
  <c r="C146" i="5"/>
  <c r="C170" i="5"/>
  <c r="E218" i="5"/>
  <c r="B20" i="5"/>
  <c r="L66" i="5"/>
  <c r="E99" i="5"/>
  <c r="K66" i="5"/>
  <c r="D19" i="5"/>
  <c r="B82" i="5"/>
  <c r="D171" i="5"/>
  <c r="B218" i="5"/>
  <c r="C20" i="5"/>
  <c r="E50" i="5"/>
  <c r="E145" i="5"/>
  <c r="I155" i="5"/>
  <c r="E171" i="5"/>
  <c r="C219" i="5"/>
  <c r="L50" i="5"/>
  <c r="E20" i="5"/>
  <c r="B50" i="5"/>
  <c r="I50" i="5"/>
  <c r="I66" i="5"/>
  <c r="C99" i="5"/>
  <c r="J99" i="5"/>
  <c r="L115" i="5"/>
  <c r="B146" i="5"/>
  <c r="B170" i="5"/>
  <c r="I170" i="5"/>
  <c r="D218" i="5"/>
  <c r="C34" i="5"/>
  <c r="D34" i="5"/>
  <c r="B49" i="5"/>
  <c r="I49" i="5"/>
  <c r="C65" i="5"/>
  <c r="J65" i="5"/>
  <c r="E19" i="5"/>
  <c r="E34" i="5"/>
  <c r="C49" i="5"/>
  <c r="J49" i="5"/>
  <c r="D65" i="5"/>
  <c r="K65" i="5"/>
  <c r="B19" i="5"/>
  <c r="B34" i="5"/>
  <c r="D49" i="5"/>
  <c r="K49" i="5"/>
  <c r="E65" i="5"/>
  <c r="L65" i="5"/>
  <c r="E83" i="5"/>
  <c r="E82" i="5"/>
  <c r="C82" i="5"/>
  <c r="E49" i="5"/>
  <c r="L49" i="5"/>
  <c r="B65" i="5"/>
  <c r="D82" i="5"/>
  <c r="E98" i="5"/>
  <c r="L98" i="5"/>
  <c r="C114" i="5"/>
  <c r="J114" i="5"/>
  <c r="C130" i="5"/>
  <c r="B145" i="5"/>
  <c r="D146" i="5"/>
  <c r="I154" i="5"/>
  <c r="D170" i="5"/>
  <c r="B171" i="5"/>
  <c r="I171" i="5"/>
  <c r="C218" i="5"/>
  <c r="D219" i="5"/>
  <c r="B233" i="5"/>
  <c r="C185" i="5"/>
  <c r="B248" i="5"/>
  <c r="B201" i="5"/>
  <c r="B98" i="5"/>
  <c r="I98" i="5"/>
  <c r="D114" i="5"/>
  <c r="K114" i="5"/>
  <c r="D130" i="5"/>
  <c r="C145" i="5"/>
  <c r="E146" i="5"/>
  <c r="E170" i="5"/>
  <c r="C171" i="5"/>
  <c r="E219" i="5"/>
  <c r="C233" i="5"/>
  <c r="D185" i="5"/>
  <c r="C248" i="5"/>
  <c r="C201" i="5"/>
  <c r="C98" i="5"/>
  <c r="J98" i="5"/>
  <c r="E114" i="5"/>
  <c r="L114" i="5"/>
  <c r="E130" i="5"/>
  <c r="B219" i="5"/>
  <c r="I219" i="5"/>
  <c r="D233" i="5"/>
  <c r="E185" i="5"/>
  <c r="D248" i="5"/>
  <c r="D201" i="5"/>
  <c r="D98" i="5"/>
  <c r="K98" i="5"/>
  <c r="B114" i="5"/>
  <c r="I114" i="5"/>
  <c r="B130" i="5"/>
  <c r="E233" i="5"/>
  <c r="B185" i="5"/>
  <c r="E248" i="5"/>
  <c r="E201" i="5"/>
  <c r="F84" i="5" l="1"/>
  <c r="F220" i="5"/>
  <c r="F235" i="5"/>
  <c r="F51" i="5"/>
  <c r="F172" i="5"/>
  <c r="F203" i="5"/>
  <c r="F36" i="5"/>
  <c r="F132" i="5"/>
  <c r="F116" i="5"/>
  <c r="F100" i="5"/>
  <c r="F187" i="5"/>
  <c r="F147" i="5"/>
  <c r="F250" i="5"/>
  <c r="F21" i="5"/>
  <c r="F67" i="5"/>
  <c r="I164" i="1" l="1"/>
  <c r="D167" i="1"/>
  <c r="E167" i="1"/>
  <c r="C164" i="1"/>
  <c r="D164" i="1"/>
  <c r="E164" i="1"/>
  <c r="C165" i="1"/>
  <c r="D165" i="1"/>
  <c r="E165" i="1"/>
  <c r="C166" i="1"/>
  <c r="D166" i="1"/>
  <c r="E166" i="1"/>
  <c r="C167" i="1"/>
  <c r="B165" i="1"/>
  <c r="B166" i="1"/>
  <c r="B167" i="1"/>
  <c r="C160" i="1"/>
  <c r="D160" i="1"/>
  <c r="E160" i="1"/>
  <c r="C161" i="1"/>
  <c r="D161" i="1"/>
  <c r="E161" i="1"/>
  <c r="B161" i="1"/>
  <c r="B160" i="1"/>
  <c r="I175" i="1"/>
  <c r="I174" i="1"/>
  <c r="I173" i="1"/>
  <c r="I172" i="1"/>
  <c r="I171" i="1"/>
  <c r="I170" i="1"/>
  <c r="I169" i="1"/>
  <c r="I168" i="1"/>
  <c r="I165" i="1"/>
  <c r="C254" i="1"/>
  <c r="D254" i="1"/>
  <c r="E254" i="1"/>
  <c r="C255" i="1"/>
  <c r="D255" i="1"/>
  <c r="E255" i="1"/>
  <c r="C256" i="1"/>
  <c r="D256" i="1"/>
  <c r="E256" i="1"/>
  <c r="C257" i="1"/>
  <c r="D257" i="1"/>
  <c r="E257" i="1"/>
  <c r="B255" i="1"/>
  <c r="B256" i="1"/>
  <c r="B257" i="1"/>
  <c r="B254" i="1"/>
  <c r="C250" i="1"/>
  <c r="D250" i="1"/>
  <c r="E250" i="1"/>
  <c r="C251" i="1"/>
  <c r="D251" i="1"/>
  <c r="E251" i="1"/>
  <c r="B251" i="1"/>
  <c r="B250" i="1"/>
  <c r="C237" i="1"/>
  <c r="D237" i="1"/>
  <c r="E237" i="1"/>
  <c r="C238" i="1"/>
  <c r="D238" i="1"/>
  <c r="E238" i="1"/>
  <c r="C239" i="1"/>
  <c r="D239" i="1"/>
  <c r="E239" i="1"/>
  <c r="D240" i="1"/>
  <c r="E240" i="1"/>
  <c r="B238" i="1"/>
  <c r="B239" i="1"/>
  <c r="B240" i="1"/>
  <c r="B237" i="1"/>
  <c r="C233" i="1"/>
  <c r="D233" i="1"/>
  <c r="E233" i="1"/>
  <c r="C234" i="1"/>
  <c r="D234" i="1"/>
  <c r="E234" i="1"/>
  <c r="B234" i="1"/>
  <c r="B233" i="1"/>
  <c r="J237" i="1"/>
  <c r="K237" i="1"/>
  <c r="L237" i="1"/>
  <c r="J238" i="1"/>
  <c r="K238" i="1"/>
  <c r="L238" i="1"/>
  <c r="J239" i="1"/>
  <c r="K239" i="1"/>
  <c r="L239" i="1"/>
  <c r="J240" i="1"/>
  <c r="L240" i="1"/>
  <c r="I238" i="1"/>
  <c r="I239" i="1"/>
  <c r="I237" i="1"/>
  <c r="J233" i="1"/>
  <c r="K233" i="1"/>
  <c r="L233" i="1"/>
  <c r="J234" i="1"/>
  <c r="K234" i="1"/>
  <c r="L234" i="1"/>
  <c r="I234" i="1"/>
  <c r="I233" i="1"/>
  <c r="B169" i="1" l="1"/>
  <c r="E169" i="1"/>
  <c r="D169" i="1"/>
  <c r="E168" i="1"/>
  <c r="C168" i="1"/>
  <c r="B168" i="1"/>
  <c r="C169" i="1"/>
  <c r="D168" i="1"/>
  <c r="I177" i="1"/>
  <c r="K242" i="1"/>
  <c r="J242" i="1"/>
  <c r="B241" i="1"/>
  <c r="C242" i="1"/>
  <c r="B259" i="1"/>
  <c r="I176" i="1"/>
  <c r="E258" i="1"/>
  <c r="D259" i="1"/>
  <c r="I242" i="1"/>
  <c r="B242" i="1"/>
  <c r="E242" i="1"/>
  <c r="L242" i="1"/>
  <c r="D242" i="1"/>
  <c r="E259" i="1"/>
  <c r="K241" i="1"/>
  <c r="C241" i="1"/>
  <c r="C259" i="1"/>
  <c r="D258" i="1"/>
  <c r="C258" i="1"/>
  <c r="J241" i="1"/>
  <c r="I241" i="1"/>
  <c r="D241" i="1"/>
  <c r="B258" i="1"/>
  <c r="E241" i="1"/>
  <c r="L241" i="1"/>
  <c r="C220" i="1"/>
  <c r="D220" i="1"/>
  <c r="E220" i="1"/>
  <c r="C221" i="1"/>
  <c r="D221" i="1"/>
  <c r="E221" i="1"/>
  <c r="C222" i="1"/>
  <c r="D222" i="1"/>
  <c r="E222" i="1"/>
  <c r="D223" i="1"/>
  <c r="E223" i="1"/>
  <c r="B221" i="1"/>
  <c r="B222" i="1"/>
  <c r="B223" i="1"/>
  <c r="B220" i="1"/>
  <c r="C217" i="1"/>
  <c r="C216" i="1"/>
  <c r="D216" i="1"/>
  <c r="E216" i="1"/>
  <c r="D217" i="1"/>
  <c r="E217" i="1"/>
  <c r="B217" i="1"/>
  <c r="B216" i="1"/>
  <c r="C203" i="1"/>
  <c r="D203" i="1"/>
  <c r="E203" i="1"/>
  <c r="C204" i="1"/>
  <c r="D204" i="1"/>
  <c r="E204" i="1"/>
  <c r="C205" i="1"/>
  <c r="D205" i="1"/>
  <c r="E205" i="1"/>
  <c r="C206" i="1"/>
  <c r="D206" i="1"/>
  <c r="E206" i="1"/>
  <c r="B204" i="1"/>
  <c r="B205" i="1"/>
  <c r="B206" i="1"/>
  <c r="B203" i="1"/>
  <c r="J203" i="1"/>
  <c r="K203" i="1"/>
  <c r="L203" i="1"/>
  <c r="J204" i="1"/>
  <c r="K204" i="1"/>
  <c r="L204" i="1"/>
  <c r="J205" i="1"/>
  <c r="K205" i="1"/>
  <c r="L205" i="1"/>
  <c r="J206" i="1"/>
  <c r="L206" i="1"/>
  <c r="I204" i="1"/>
  <c r="I205" i="1"/>
  <c r="I206" i="1"/>
  <c r="I203" i="1"/>
  <c r="J199" i="1"/>
  <c r="K199" i="1"/>
  <c r="L199" i="1"/>
  <c r="J200" i="1"/>
  <c r="K200" i="1"/>
  <c r="L200" i="1"/>
  <c r="I200" i="1"/>
  <c r="I199" i="1"/>
  <c r="C199" i="1"/>
  <c r="D199" i="1"/>
  <c r="E199" i="1"/>
  <c r="C200" i="1"/>
  <c r="D200" i="1"/>
  <c r="E200" i="1"/>
  <c r="B200" i="1"/>
  <c r="B199" i="1"/>
  <c r="F170" i="1" l="1"/>
  <c r="K207" i="1"/>
  <c r="D207" i="1"/>
  <c r="C225" i="1"/>
  <c r="K208" i="1"/>
  <c r="D208" i="1"/>
  <c r="J207" i="1"/>
  <c r="C208" i="1"/>
  <c r="I207" i="1"/>
  <c r="B208" i="1"/>
  <c r="B225" i="1"/>
  <c r="E224" i="1"/>
  <c r="I208" i="1"/>
  <c r="L208" i="1"/>
  <c r="E208" i="1"/>
  <c r="E225" i="1"/>
  <c r="D225" i="1"/>
  <c r="D224" i="1"/>
  <c r="B207" i="1"/>
  <c r="C224" i="1"/>
  <c r="J208" i="1"/>
  <c r="L207" i="1"/>
  <c r="E207" i="1"/>
  <c r="B224" i="1"/>
  <c r="F260" i="1"/>
  <c r="C207" i="1"/>
  <c r="F243" i="1"/>
  <c r="F226" i="1" l="1"/>
  <c r="F209" i="1"/>
  <c r="C150" i="1"/>
  <c r="E188" i="1" l="1"/>
  <c r="C188" i="1"/>
  <c r="D188" i="1"/>
  <c r="C189" i="1"/>
  <c r="D189" i="1"/>
  <c r="E189" i="1"/>
  <c r="C190" i="1"/>
  <c r="D190" i="1"/>
  <c r="E190" i="1"/>
  <c r="B189" i="1"/>
  <c r="B190" i="1"/>
  <c r="B188" i="1"/>
  <c r="J188" i="1"/>
  <c r="K188" i="1"/>
  <c r="L188" i="1"/>
  <c r="J189" i="1"/>
  <c r="K189" i="1"/>
  <c r="L189" i="1"/>
  <c r="J190" i="1"/>
  <c r="K190" i="1"/>
  <c r="L190" i="1"/>
  <c r="I189" i="1"/>
  <c r="I190" i="1"/>
  <c r="I188" i="1"/>
  <c r="J184" i="1"/>
  <c r="K184" i="1"/>
  <c r="L184" i="1"/>
  <c r="J185" i="1"/>
  <c r="K185" i="1"/>
  <c r="L185" i="1"/>
  <c r="I185" i="1"/>
  <c r="I184" i="1"/>
  <c r="C184" i="1"/>
  <c r="D184" i="1"/>
  <c r="E184" i="1"/>
  <c r="C185" i="1"/>
  <c r="D185" i="1"/>
  <c r="E185" i="1"/>
  <c r="B185" i="1"/>
  <c r="B184" i="1"/>
  <c r="C149" i="1"/>
  <c r="D149" i="1"/>
  <c r="E149" i="1"/>
  <c r="D150" i="1"/>
  <c r="E150" i="1"/>
  <c r="C151" i="1"/>
  <c r="D151" i="1"/>
  <c r="E151" i="1"/>
  <c r="B150" i="1"/>
  <c r="B151" i="1"/>
  <c r="B149" i="1"/>
  <c r="C145" i="1"/>
  <c r="D145" i="1"/>
  <c r="E145" i="1"/>
  <c r="C146" i="1"/>
  <c r="D146" i="1"/>
  <c r="E146" i="1"/>
  <c r="B146" i="1"/>
  <c r="B145" i="1"/>
  <c r="J149" i="1"/>
  <c r="K149" i="1"/>
  <c r="L149" i="1"/>
  <c r="J150" i="1"/>
  <c r="K150" i="1"/>
  <c r="L150" i="1"/>
  <c r="J151" i="1"/>
  <c r="K151" i="1"/>
  <c r="L151" i="1"/>
  <c r="I150" i="1"/>
  <c r="I151" i="1"/>
  <c r="J145" i="1"/>
  <c r="K145" i="1"/>
  <c r="L145" i="1"/>
  <c r="J146" i="1"/>
  <c r="K146" i="1"/>
  <c r="L146" i="1"/>
  <c r="I146" i="1"/>
  <c r="I145" i="1"/>
  <c r="E152" i="1" l="1"/>
  <c r="L152" i="1"/>
  <c r="L192" i="1"/>
  <c r="E191" i="1"/>
  <c r="K153" i="1"/>
  <c r="E192" i="1"/>
  <c r="J153" i="1"/>
  <c r="B153" i="1"/>
  <c r="I192" i="1"/>
  <c r="J192" i="1"/>
  <c r="B192" i="1"/>
  <c r="C192" i="1"/>
  <c r="L153" i="1"/>
  <c r="D192" i="1"/>
  <c r="D152" i="1"/>
  <c r="C191" i="1"/>
  <c r="E153" i="1"/>
  <c r="K192" i="1"/>
  <c r="I153" i="1"/>
  <c r="K152" i="1"/>
  <c r="C153" i="1"/>
  <c r="J191" i="1"/>
  <c r="J152" i="1"/>
  <c r="D153" i="1"/>
  <c r="L191" i="1"/>
  <c r="B152" i="1"/>
  <c r="K191" i="1"/>
  <c r="D191" i="1"/>
  <c r="I191" i="1"/>
  <c r="B191" i="1"/>
  <c r="C152" i="1"/>
  <c r="I152" i="1"/>
  <c r="C133" i="1"/>
  <c r="D133" i="1"/>
  <c r="E133" i="1"/>
  <c r="C134" i="1"/>
  <c r="D134" i="1"/>
  <c r="E134" i="1"/>
  <c r="C135" i="1"/>
  <c r="D135" i="1"/>
  <c r="E135" i="1"/>
  <c r="C136" i="1"/>
  <c r="D136" i="1"/>
  <c r="E136" i="1"/>
  <c r="B134" i="1"/>
  <c r="B135" i="1"/>
  <c r="B136" i="1"/>
  <c r="B133" i="1"/>
  <c r="C129" i="1"/>
  <c r="D129" i="1"/>
  <c r="E129" i="1"/>
  <c r="C130" i="1"/>
  <c r="D130" i="1"/>
  <c r="E130" i="1"/>
  <c r="B130" i="1"/>
  <c r="B129" i="1"/>
  <c r="D83" i="1"/>
  <c r="C114" i="1"/>
  <c r="F193" i="1" l="1"/>
  <c r="E138" i="1"/>
  <c r="D138" i="1"/>
  <c r="C137" i="1"/>
  <c r="B138" i="1"/>
  <c r="C138" i="1"/>
  <c r="B137" i="1"/>
  <c r="E137" i="1"/>
  <c r="D137" i="1"/>
  <c r="F154" i="1"/>
  <c r="F139" i="1" l="1"/>
  <c r="B65" i="1" l="1"/>
  <c r="C62" i="1"/>
  <c r="D62" i="1"/>
  <c r="E62" i="1"/>
  <c r="B62" i="1"/>
  <c r="C48" i="1"/>
  <c r="B48" i="1"/>
  <c r="C46" i="1"/>
  <c r="D46" i="1"/>
  <c r="E46" i="1"/>
  <c r="B46" i="1"/>
  <c r="C30" i="1"/>
  <c r="D30" i="1"/>
  <c r="E30" i="1"/>
  <c r="B30" i="1"/>
  <c r="B113" i="1"/>
  <c r="C110" i="1"/>
  <c r="D110" i="1"/>
  <c r="E110" i="1"/>
  <c r="B110" i="1"/>
  <c r="B97" i="1"/>
  <c r="C98" i="1" l="1"/>
  <c r="C94" i="1"/>
  <c r="D94" i="1"/>
  <c r="E94" i="1"/>
  <c r="B94" i="1"/>
  <c r="C97" i="1"/>
  <c r="B93" i="1"/>
  <c r="K84" i="1"/>
  <c r="L84" i="1"/>
  <c r="J84" i="1"/>
  <c r="J82" i="1"/>
  <c r="K82" i="1"/>
  <c r="L82" i="1"/>
  <c r="J83" i="1"/>
  <c r="K83" i="1"/>
  <c r="L83" i="1"/>
  <c r="I83" i="1"/>
  <c r="I82" i="1"/>
  <c r="B82" i="1"/>
  <c r="J81" i="1"/>
  <c r="K81" i="1"/>
  <c r="L81" i="1"/>
  <c r="I81" i="1"/>
  <c r="B84" i="1"/>
  <c r="I78" i="1"/>
  <c r="C78" i="1"/>
  <c r="D78" i="1"/>
  <c r="E78" i="1"/>
  <c r="B78" i="1"/>
  <c r="J78" i="1"/>
  <c r="K78" i="1"/>
  <c r="L78" i="1"/>
  <c r="J77" i="1"/>
  <c r="I77" i="1"/>
  <c r="B14" i="1"/>
  <c r="C11" i="1"/>
  <c r="D11" i="1"/>
  <c r="E11" i="1"/>
  <c r="B11" i="1"/>
  <c r="B10" i="1"/>
  <c r="B81" i="1"/>
  <c r="I86" i="1" l="1"/>
  <c r="J86" i="1"/>
  <c r="L86" i="1"/>
  <c r="K86" i="1"/>
  <c r="J85" i="1"/>
  <c r="I85" i="1"/>
  <c r="L85" i="1"/>
  <c r="K85" i="1"/>
  <c r="C64" i="1" l="1"/>
  <c r="D64" i="1"/>
  <c r="E64" i="1"/>
  <c r="C65" i="1"/>
  <c r="D65" i="1"/>
  <c r="E65" i="1"/>
  <c r="C66" i="1"/>
  <c r="D66" i="1"/>
  <c r="E66" i="1"/>
  <c r="C67" i="1"/>
  <c r="D67" i="1"/>
  <c r="E67" i="1"/>
  <c r="B66" i="1"/>
  <c r="B67" i="1"/>
  <c r="B64" i="1"/>
  <c r="C61" i="1"/>
  <c r="D61" i="1"/>
  <c r="E61" i="1"/>
  <c r="B61" i="1"/>
  <c r="B69" i="1" l="1"/>
  <c r="D69" i="1"/>
  <c r="E69" i="1"/>
  <c r="C69" i="1"/>
  <c r="B68" i="1"/>
  <c r="D68" i="1"/>
  <c r="C68" i="1"/>
  <c r="E68" i="1"/>
  <c r="F70" i="1" l="1"/>
  <c r="D48" i="1" l="1"/>
  <c r="E48" i="1"/>
  <c r="C49" i="1"/>
  <c r="D49" i="1"/>
  <c r="E49" i="1"/>
  <c r="C50" i="1"/>
  <c r="D50" i="1"/>
  <c r="E50" i="1"/>
  <c r="C51" i="1"/>
  <c r="D51" i="1"/>
  <c r="B49" i="1"/>
  <c r="B50" i="1"/>
  <c r="C45" i="1"/>
  <c r="D45" i="1"/>
  <c r="E45" i="1"/>
  <c r="B45" i="1"/>
  <c r="C113" i="1"/>
  <c r="D113" i="1"/>
  <c r="E113" i="1"/>
  <c r="D114" i="1"/>
  <c r="E114" i="1"/>
  <c r="C115" i="1"/>
  <c r="D115" i="1"/>
  <c r="E115" i="1"/>
  <c r="C116" i="1"/>
  <c r="D116" i="1"/>
  <c r="E116" i="1"/>
  <c r="B114" i="1"/>
  <c r="B115" i="1"/>
  <c r="C109" i="1"/>
  <c r="D109" i="1"/>
  <c r="E109" i="1"/>
  <c r="B109" i="1"/>
  <c r="C32" i="1"/>
  <c r="D32" i="1"/>
  <c r="E32" i="1"/>
  <c r="C33" i="1"/>
  <c r="D33" i="1"/>
  <c r="E33" i="1"/>
  <c r="C34" i="1"/>
  <c r="D34" i="1"/>
  <c r="E34" i="1"/>
  <c r="C35" i="1"/>
  <c r="D35" i="1"/>
  <c r="E35" i="1"/>
  <c r="B33" i="1"/>
  <c r="B34" i="1"/>
  <c r="B35" i="1"/>
  <c r="C29" i="1"/>
  <c r="D29" i="1"/>
  <c r="E29" i="1"/>
  <c r="B29" i="1"/>
  <c r="D97" i="1"/>
  <c r="E97" i="1"/>
  <c r="D98" i="1"/>
  <c r="E98" i="1"/>
  <c r="C99" i="1"/>
  <c r="D99" i="1"/>
  <c r="E99" i="1"/>
  <c r="D100" i="1"/>
  <c r="E100" i="1"/>
  <c r="B98" i="1"/>
  <c r="B99" i="1"/>
  <c r="B100" i="1"/>
  <c r="C93" i="1"/>
  <c r="D93" i="1"/>
  <c r="E93" i="1"/>
  <c r="C82" i="1"/>
  <c r="C81" i="1"/>
  <c r="D81" i="1"/>
  <c r="E81" i="1"/>
  <c r="D82" i="1"/>
  <c r="E82" i="1"/>
  <c r="C83" i="1"/>
  <c r="E83" i="1"/>
  <c r="C84" i="1"/>
  <c r="D84" i="1"/>
  <c r="E84" i="1"/>
  <c r="B83" i="1"/>
  <c r="B86" i="1" s="1"/>
  <c r="C77" i="1"/>
  <c r="D77" i="1"/>
  <c r="E77" i="1"/>
  <c r="B77" i="1"/>
  <c r="K77" i="1"/>
  <c r="L77" i="1"/>
  <c r="C17" i="1"/>
  <c r="B17" i="1"/>
  <c r="C16" i="1"/>
  <c r="D16" i="1"/>
  <c r="E16" i="1"/>
  <c r="D17" i="1"/>
  <c r="E17" i="1"/>
  <c r="B16" i="1"/>
  <c r="C15" i="1"/>
  <c r="D15" i="1"/>
  <c r="E15" i="1"/>
  <c r="B15" i="1"/>
  <c r="C14" i="1"/>
  <c r="D14" i="1"/>
  <c r="E14" i="1"/>
  <c r="C10" i="1"/>
  <c r="D10" i="1"/>
  <c r="E10" i="1"/>
  <c r="E37" i="1" l="1"/>
  <c r="B52" i="1"/>
  <c r="B53" i="1"/>
  <c r="C53" i="1"/>
  <c r="E53" i="1"/>
  <c r="D53" i="1"/>
  <c r="B118" i="1"/>
  <c r="C37" i="1"/>
  <c r="D37" i="1"/>
  <c r="B37" i="1"/>
  <c r="B36" i="1"/>
  <c r="E118" i="1"/>
  <c r="D118" i="1"/>
  <c r="C118" i="1"/>
  <c r="E102" i="1"/>
  <c r="B102" i="1"/>
  <c r="C101" i="1"/>
  <c r="C102" i="1"/>
  <c r="D102" i="1"/>
  <c r="E86" i="1"/>
  <c r="D86" i="1"/>
  <c r="C86" i="1"/>
  <c r="C19" i="1"/>
  <c r="B19" i="1"/>
  <c r="E19" i="1"/>
  <c r="D19" i="1"/>
  <c r="C52" i="1"/>
  <c r="B18" i="1"/>
  <c r="D85" i="1"/>
  <c r="B117" i="1"/>
  <c r="C36" i="1"/>
  <c r="C18" i="1"/>
  <c r="E18" i="1"/>
  <c r="D18" i="1"/>
  <c r="B85" i="1"/>
  <c r="B101" i="1"/>
  <c r="E117" i="1"/>
  <c r="E101" i="1"/>
  <c r="E36" i="1"/>
  <c r="D117" i="1"/>
  <c r="E52" i="1"/>
  <c r="E85" i="1"/>
  <c r="C85" i="1"/>
  <c r="D101" i="1"/>
  <c r="D36" i="1"/>
  <c r="C117" i="1"/>
  <c r="D52" i="1"/>
  <c r="F87" i="1" l="1"/>
  <c r="F38" i="1"/>
  <c r="F20" i="1"/>
  <c r="F54" i="1"/>
  <c r="F119" i="1"/>
  <c r="F103" i="1"/>
</calcChain>
</file>

<file path=xl/sharedStrings.xml><?xml version="1.0" encoding="utf-8"?>
<sst xmlns="http://schemas.openxmlformats.org/spreadsheetml/2006/main" count="902" uniqueCount="151">
  <si>
    <t>4A</t>
  </si>
  <si>
    <t>4G</t>
  </si>
  <si>
    <t>4U</t>
  </si>
  <si>
    <t>4C</t>
  </si>
  <si>
    <t>wt</t>
  </si>
  <si>
    <t>avg</t>
  </si>
  <si>
    <t>GQ</t>
  </si>
  <si>
    <t xml:space="preserve">wt </t>
  </si>
  <si>
    <t>SE</t>
  </si>
  <si>
    <t>AP</t>
  </si>
  <si>
    <t>VL</t>
  </si>
  <si>
    <t>GG</t>
  </si>
  <si>
    <t>RG</t>
  </si>
  <si>
    <t>QS</t>
  </si>
  <si>
    <t>contemporaneous wt</t>
  </si>
  <si>
    <t>stdev</t>
  </si>
  <si>
    <t>as % of wt : 4A</t>
  </si>
  <si>
    <t>for VL , RG, QS</t>
  </si>
  <si>
    <t>SD</t>
  </si>
  <si>
    <t>NY</t>
  </si>
  <si>
    <t>for GQ , AP, GG , NY</t>
  </si>
  <si>
    <t>GP</t>
  </si>
  <si>
    <t>GV</t>
  </si>
  <si>
    <t>for GP</t>
  </si>
  <si>
    <t>for GV</t>
  </si>
  <si>
    <t xml:space="preserve">for VL </t>
  </si>
  <si>
    <t>for QS , GQ</t>
  </si>
  <si>
    <t>for AP</t>
  </si>
  <si>
    <t>AA</t>
  </si>
  <si>
    <t>GR</t>
  </si>
  <si>
    <t>for GR , SP</t>
  </si>
  <si>
    <t>SP</t>
  </si>
  <si>
    <t>NA</t>
  </si>
  <si>
    <t>ST</t>
  </si>
  <si>
    <t>for NA , ST</t>
  </si>
  <si>
    <t>for AA</t>
  </si>
  <si>
    <t>for GV , GR , NA</t>
  </si>
  <si>
    <t>for AA , SP, ST</t>
  </si>
  <si>
    <t>beta-galactosidase measurements from three-hybrid RNA-binding experiemnts</t>
  </si>
  <si>
    <t>selectivity index</t>
  </si>
  <si>
    <t>Notes:</t>
  </si>
  <si>
    <t xml:space="preserve">selectivity index </t>
  </si>
  <si>
    <t>for RG</t>
  </si>
  <si>
    <t>for GG , NY</t>
  </si>
  <si>
    <t>GS / N</t>
  </si>
  <si>
    <t>CR / K</t>
  </si>
  <si>
    <t>NTR + RBD</t>
  </si>
  <si>
    <t>RBD</t>
  </si>
  <si>
    <t>GS / R</t>
  </si>
  <si>
    <t>CR / R</t>
  </si>
  <si>
    <t>RNA:</t>
  </si>
  <si>
    <t>wt NRE</t>
  </si>
  <si>
    <t>FBE</t>
  </si>
  <si>
    <t>3C NRE</t>
  </si>
  <si>
    <t>2A NRE</t>
  </si>
  <si>
    <t>8C NRE</t>
  </si>
  <si>
    <t>protein</t>
  </si>
  <si>
    <t>AD only</t>
  </si>
  <si>
    <t>GS</t>
  </si>
  <si>
    <t>CR</t>
  </si>
  <si>
    <t>6C</t>
  </si>
  <si>
    <r>
      <rPr>
        <i/>
        <sz val="12"/>
        <color theme="1"/>
        <rFont val="Arial"/>
        <family val="2"/>
      </rPr>
      <t>p</t>
    </r>
    <r>
      <rPr>
        <sz val="12"/>
        <color theme="1"/>
        <rFont val="Arial"/>
        <family val="2"/>
      </rPr>
      <t>-values</t>
    </r>
  </si>
  <si>
    <t xml:space="preserve"> + vs - NTR</t>
  </si>
  <si>
    <t>binding to 4G</t>
  </si>
  <si>
    <t xml:space="preserve"> -NTR</t>
  </si>
  <si>
    <t>SD vs. SE</t>
  </si>
  <si>
    <t xml:space="preserve"> +NTR</t>
  </si>
  <si>
    <t>&lt; 0.0001</t>
  </si>
  <si>
    <t>binding to 4A</t>
  </si>
  <si>
    <t>wt Dm Pum</t>
  </si>
  <si>
    <t>for QS</t>
  </si>
  <si>
    <t>Dm Pum GG</t>
  </si>
  <si>
    <t>for GG , GK , GQ , NY</t>
  </si>
  <si>
    <t>Dm Pum GK</t>
  </si>
  <si>
    <t>Dm Pum QS</t>
  </si>
  <si>
    <t>Dm Pum SE</t>
  </si>
  <si>
    <t>Dm Pum SD</t>
  </si>
  <si>
    <t>Dm Pum GQ</t>
  </si>
  <si>
    <t>Dm Pum NY</t>
  </si>
  <si>
    <t>for SD, SE</t>
  </si>
  <si>
    <t>wt Hs Pum1</t>
  </si>
  <si>
    <t>for Hs Pum1</t>
  </si>
  <si>
    <t>GG , GK , QS , SE , SD , GQ</t>
  </si>
  <si>
    <t>Hs Pum1 GG</t>
  </si>
  <si>
    <t>Hs Pum1 GK</t>
  </si>
  <si>
    <t>Hs Pum1 QS</t>
  </si>
  <si>
    <t>Hs Pum1 SE</t>
  </si>
  <si>
    <t>Hs Pum1 SD</t>
  </si>
  <si>
    <t>Hs Pum1 GQ</t>
  </si>
  <si>
    <t>for NY</t>
  </si>
  <si>
    <t>Hs Pum1 NY</t>
  </si>
  <si>
    <t>wt Hs Pum2</t>
  </si>
  <si>
    <t>for Hs Pum2</t>
  </si>
  <si>
    <t>Hs Pum2 GG</t>
  </si>
  <si>
    <t>Hs Pum2 GK</t>
  </si>
  <si>
    <t>Hs Pum2 QS</t>
  </si>
  <si>
    <t>Hs Pum2 SE</t>
  </si>
  <si>
    <t>Hs Pum2 SD</t>
  </si>
  <si>
    <t>Hs Pum2 GQ</t>
  </si>
  <si>
    <t>(Fig. 3)</t>
  </si>
  <si>
    <t>(Figs. 3&amp;4)</t>
  </si>
  <si>
    <t>GK variant previously characterized in Wharton et al. (2025), and repeated in Tab 6</t>
  </si>
  <si>
    <t>SD &amp; SE variants in Tab 4</t>
  </si>
  <si>
    <t>GS &amp; CR variants in Tab 5</t>
  </si>
  <si>
    <t>all assays contemporaneous</t>
  </si>
  <si>
    <t>(Figs. 4 &amp; 6)</t>
  </si>
  <si>
    <t>(Figs. 4 &amp; 7)</t>
  </si>
  <si>
    <t>(Fig. 5)</t>
  </si>
  <si>
    <t>Classification of R5 variant binding phenotypes</t>
  </si>
  <si>
    <t>% binding to the 4 NREs, normalized to wt : 4A = 100</t>
  </si>
  <si>
    <t>information  from source data elsewhere in the file</t>
  </si>
  <si>
    <t>CLASS</t>
  </si>
  <si>
    <t>comments</t>
  </si>
  <si>
    <t>1 = like wt</t>
  </si>
  <si>
    <t>1,3</t>
  </si>
  <si>
    <t>1,4</t>
  </si>
  <si>
    <t>2 = reduced specificity</t>
  </si>
  <si>
    <t>~ class 4</t>
  </si>
  <si>
    <t>2,3</t>
  </si>
  <si>
    <t>GK</t>
  </si>
  <si>
    <t>2,4</t>
  </si>
  <si>
    <t>nd</t>
  </si>
  <si>
    <t>3 = NTR-dependent</t>
  </si>
  <si>
    <t>modification of specificity</t>
  </si>
  <si>
    <t>3,5</t>
  </si>
  <si>
    <t>4 = NTR-dependent</t>
  </si>
  <si>
    <t>binding</t>
  </si>
  <si>
    <t>5 = altered specificity</t>
  </si>
  <si>
    <t>~ class 3</t>
  </si>
  <si>
    <t xml:space="preserve"> = variant in Hs Pum1</t>
  </si>
  <si>
    <t>X</t>
  </si>
  <si>
    <t>R5 (NTR + RBD) and RBD-only proteins</t>
  </si>
  <si>
    <t xml:space="preserve">all proteins (NTR + RBD) </t>
  </si>
  <si>
    <t>all proteins RBD-only</t>
  </si>
  <si>
    <t>(NTR + RBD) and RBD-only proteins</t>
  </si>
  <si>
    <t>beta-gal</t>
  </si>
  <si>
    <t>normalized beta gal</t>
  </si>
  <si>
    <t>CV</t>
  </si>
  <si>
    <t>raw and normalized</t>
  </si>
  <si>
    <t xml:space="preserve">with wild type (NTR + RBD) </t>
  </si>
  <si>
    <t>Reproducibility of normalized measurements</t>
  </si>
  <si>
    <r>
      <rPr>
        <i/>
        <sz val="12"/>
        <color theme="1"/>
        <rFont val="Arial"/>
        <family val="2"/>
      </rPr>
      <t>p</t>
    </r>
    <r>
      <rPr>
        <sz val="12"/>
        <color theme="1"/>
        <rFont val="Arial"/>
        <family val="2"/>
      </rPr>
      <t>-value A vs. G</t>
    </r>
  </si>
  <si>
    <r>
      <rPr>
        <i/>
        <sz val="12"/>
        <color theme="1"/>
        <rFont val="Arial"/>
        <family val="2"/>
      </rPr>
      <t>p</t>
    </r>
    <r>
      <rPr>
        <sz val="12"/>
        <color theme="1"/>
        <rFont val="Arial"/>
        <family val="2"/>
      </rPr>
      <t>-value A vs. U</t>
    </r>
  </si>
  <si>
    <r>
      <rPr>
        <i/>
        <sz val="12"/>
        <color theme="1"/>
        <rFont val="Arial"/>
        <family val="2"/>
      </rPr>
      <t>p</t>
    </r>
    <r>
      <rPr>
        <sz val="12"/>
        <color theme="1"/>
        <rFont val="Arial"/>
        <family val="2"/>
      </rPr>
      <t>-value G vs. U</t>
    </r>
  </si>
  <si>
    <r>
      <rPr>
        <i/>
        <sz val="12"/>
        <color theme="1"/>
        <rFont val="Arial"/>
        <family val="2"/>
      </rPr>
      <t>p</t>
    </r>
    <r>
      <rPr>
        <sz val="12"/>
        <color theme="1"/>
        <rFont val="Arial"/>
        <family val="2"/>
      </rPr>
      <t>-value G vs. A</t>
    </r>
  </si>
  <si>
    <t>&lt;0.0001</t>
  </si>
  <si>
    <r>
      <rPr>
        <i/>
        <sz val="12"/>
        <color theme="1"/>
        <rFont val="Arial"/>
        <family val="2"/>
      </rPr>
      <t>p</t>
    </r>
    <r>
      <rPr>
        <sz val="12"/>
        <color theme="1"/>
        <rFont val="Arial"/>
        <family val="2"/>
      </rPr>
      <t>-value U vs. A</t>
    </r>
  </si>
  <si>
    <r>
      <rPr>
        <i/>
        <sz val="12"/>
        <color theme="1"/>
        <rFont val="Arial"/>
        <family val="2"/>
      </rPr>
      <t>p</t>
    </r>
    <r>
      <rPr>
        <sz val="12"/>
        <color theme="1"/>
        <rFont val="Arial"/>
        <family val="2"/>
      </rPr>
      <t>-value C vs. U</t>
    </r>
  </si>
  <si>
    <r>
      <rPr>
        <i/>
        <sz val="12"/>
        <color theme="1"/>
        <rFont val="Arial"/>
        <family val="2"/>
      </rPr>
      <t>p</t>
    </r>
    <r>
      <rPr>
        <sz val="12"/>
        <color theme="1"/>
        <rFont val="Arial"/>
        <family val="2"/>
      </rPr>
      <t>-value C vs. A</t>
    </r>
  </si>
  <si>
    <r>
      <rPr>
        <i/>
        <sz val="12"/>
        <color theme="1"/>
        <rFont val="Arial"/>
        <family val="2"/>
      </rPr>
      <t>p</t>
    </r>
    <r>
      <rPr>
        <sz val="12"/>
        <color theme="1"/>
        <rFont val="Arial"/>
        <family val="2"/>
      </rPr>
      <t>-value C vs. G</t>
    </r>
  </si>
  <si>
    <r>
      <rPr>
        <i/>
        <sz val="12"/>
        <color theme="1"/>
        <rFont val="Arial"/>
        <family val="2"/>
      </rPr>
      <t>p</t>
    </r>
    <r>
      <rPr>
        <sz val="12"/>
        <color theme="1"/>
        <rFont val="Arial"/>
        <family val="2"/>
      </rPr>
      <t>-value CR/R vs. CR/K to 4C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</si>
</sst>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i/>
      <sz val="12"/>
      <color theme="1"/>
      <name val="Arial"/>
      <family val="2"/>
    </font>
    <font>
      <sz val="8"/>
      <name val="Calibri"/>
      <family val="2"/>
      <scheme val="minor"/>
    </font>
    <font>
      <sz val="12"/>
      <color rgb="FF000000"/>
      <name val="Arial"/>
      <family val="2"/>
    </font>
    <font>
      <b/>
      <sz val="12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3" fillId="0" borderId="0" xfId="0" applyFont="1"/>
    <xf numFmtId="0" fontId="6" fillId="0" borderId="0" xfId="0" applyFont="1"/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7" fillId="3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4D2642-123E-464C-AC2E-DAEC1B31EF50}">
  <dimension ref="A1:AC529"/>
  <sheetViews>
    <sheetView topLeftCell="A234" zoomScale="80" zoomScaleNormal="80" workbookViewId="0">
      <selection activeCell="A267" sqref="A267"/>
    </sheetView>
  </sheetViews>
  <sheetFormatPr baseColWidth="10" defaultRowHeight="16" x14ac:dyDescent="0.2"/>
  <cols>
    <col min="1" max="1" width="21.33203125" style="2" customWidth="1"/>
    <col min="2" max="3" width="12.33203125" style="1" customWidth="1"/>
    <col min="4" max="5" width="12" style="1" customWidth="1"/>
    <col min="6" max="6" width="15.5" style="1" customWidth="1"/>
    <col min="7" max="7" width="24" style="1" customWidth="1"/>
    <col min="8" max="8" width="19" style="1" customWidth="1"/>
    <col min="9" max="9" width="18.1640625" style="1" customWidth="1"/>
    <col min="10" max="14" width="10.83203125" style="1"/>
    <col min="15" max="15" width="13.6640625" style="1" customWidth="1"/>
    <col min="16" max="16" width="15" style="2" customWidth="1"/>
    <col min="17" max="17" width="15.5" style="1" customWidth="1"/>
    <col min="18" max="18" width="11.33203125" style="1" customWidth="1"/>
    <col min="19" max="20" width="10.83203125" style="1"/>
    <col min="21" max="21" width="15.6640625" style="1" customWidth="1"/>
    <col min="22" max="22" width="17.33203125" style="1" customWidth="1"/>
    <col min="23" max="23" width="23.33203125" style="1" customWidth="1"/>
    <col min="24" max="24" width="20.83203125" style="1" customWidth="1"/>
    <col min="25" max="25" width="15.1640625" style="1" customWidth="1"/>
    <col min="26" max="16384" width="10.83203125" style="1"/>
  </cols>
  <sheetData>
    <row r="1" spans="1:29" x14ac:dyDescent="0.2">
      <c r="A1" s="1" t="s">
        <v>38</v>
      </c>
    </row>
    <row r="2" spans="1:29" x14ac:dyDescent="0.2">
      <c r="A2" s="1" t="s">
        <v>132</v>
      </c>
    </row>
    <row r="3" spans="1:29" x14ac:dyDescent="0.2">
      <c r="O3"/>
      <c r="P3"/>
      <c r="Q3"/>
      <c r="R3"/>
      <c r="S3"/>
      <c r="T3"/>
      <c r="U3"/>
      <c r="V3"/>
      <c r="W3"/>
      <c r="X3"/>
      <c r="Y3"/>
      <c r="Z3"/>
      <c r="AA3"/>
      <c r="AB3"/>
      <c r="AC3"/>
    </row>
    <row r="4" spans="1:29" x14ac:dyDescent="0.2">
      <c r="O4"/>
      <c r="P4"/>
      <c r="Q4"/>
      <c r="R4"/>
      <c r="S4"/>
      <c r="T4"/>
      <c r="U4"/>
      <c r="V4"/>
      <c r="W4"/>
      <c r="X4"/>
      <c r="Y4"/>
      <c r="Z4"/>
      <c r="AA4"/>
      <c r="AB4"/>
      <c r="AC4"/>
    </row>
    <row r="5" spans="1:29" x14ac:dyDescent="0.2">
      <c r="B5" s="2" t="s">
        <v>0</v>
      </c>
      <c r="C5" s="2" t="s">
        <v>1</v>
      </c>
      <c r="D5" s="2" t="s">
        <v>2</v>
      </c>
      <c r="E5" s="2" t="s">
        <v>3</v>
      </c>
      <c r="F5" s="1" t="s">
        <v>39</v>
      </c>
      <c r="I5" s="2"/>
      <c r="J5" s="2"/>
      <c r="K5" s="2"/>
      <c r="L5" s="2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</row>
    <row r="6" spans="1:29" x14ac:dyDescent="0.2">
      <c r="A6" s="3" t="s">
        <v>4</v>
      </c>
      <c r="B6" s="1">
        <v>37039.535714285717</v>
      </c>
      <c r="C6" s="1">
        <v>10021.70925110132</v>
      </c>
      <c r="D6" s="1">
        <v>6989.9291666666668</v>
      </c>
      <c r="E6" s="1">
        <v>753.14671814671806</v>
      </c>
      <c r="G6" s="2" t="s">
        <v>14</v>
      </c>
      <c r="O6"/>
      <c r="P6"/>
      <c r="Q6"/>
      <c r="R6"/>
      <c r="S6"/>
      <c r="T6"/>
      <c r="U6"/>
      <c r="V6"/>
      <c r="W6"/>
      <c r="X6"/>
      <c r="Y6"/>
      <c r="Z6"/>
      <c r="AA6"/>
      <c r="AB6"/>
      <c r="AC6"/>
    </row>
    <row r="7" spans="1:29" x14ac:dyDescent="0.2">
      <c r="B7" s="1">
        <v>30438.686046511626</v>
      </c>
      <c r="C7" s="1">
        <v>10453.745387453875</v>
      </c>
      <c r="D7" s="1">
        <v>6493.36</v>
      </c>
      <c r="E7" s="1">
        <v>728.65315315315308</v>
      </c>
      <c r="G7" s="2" t="s">
        <v>17</v>
      </c>
      <c r="O7"/>
      <c r="P7"/>
      <c r="Q7"/>
      <c r="R7"/>
      <c r="S7"/>
      <c r="T7"/>
      <c r="U7"/>
      <c r="V7"/>
      <c r="W7"/>
      <c r="X7"/>
      <c r="Y7"/>
      <c r="Z7"/>
      <c r="AA7"/>
      <c r="AB7"/>
      <c r="AC7"/>
    </row>
    <row r="8" spans="1:29" x14ac:dyDescent="0.2">
      <c r="B8" s="1">
        <v>29860.033457249068</v>
      </c>
      <c r="C8" s="1">
        <v>9935.9750000000004</v>
      </c>
      <c r="D8" s="1">
        <v>5161.9303278688531</v>
      </c>
      <c r="E8" s="1">
        <v>725.35944700460834</v>
      </c>
      <c r="O8"/>
      <c r="P8"/>
      <c r="Q8"/>
      <c r="R8"/>
      <c r="S8"/>
      <c r="T8"/>
      <c r="U8"/>
      <c r="V8"/>
      <c r="W8"/>
      <c r="X8"/>
      <c r="Y8"/>
      <c r="Z8"/>
      <c r="AA8"/>
      <c r="AB8"/>
      <c r="AC8"/>
    </row>
    <row r="9" spans="1:29" x14ac:dyDescent="0.2">
      <c r="B9" s="1">
        <v>33254.944664031624</v>
      </c>
      <c r="C9" s="1">
        <v>9632.3711790393008</v>
      </c>
      <c r="D9" s="1">
        <v>6391.7570850202428</v>
      </c>
      <c r="E9" s="1">
        <v>739.8986175115208</v>
      </c>
      <c r="O9"/>
      <c r="P9"/>
      <c r="Q9"/>
      <c r="R9"/>
      <c r="S9"/>
      <c r="T9"/>
      <c r="U9"/>
      <c r="V9"/>
      <c r="W9"/>
      <c r="X9"/>
      <c r="Y9"/>
      <c r="Z9"/>
      <c r="AA9"/>
      <c r="AB9"/>
      <c r="AC9"/>
    </row>
    <row r="10" spans="1:29" x14ac:dyDescent="0.2">
      <c r="A10" s="2" t="s">
        <v>5</v>
      </c>
      <c r="B10" s="1">
        <f>AVERAGE(B6:B9)</f>
        <v>32648.299970519511</v>
      </c>
      <c r="C10" s="1">
        <f t="shared" ref="C10:E10" si="0">AVERAGE(C6:C9)</f>
        <v>10010.950204398623</v>
      </c>
      <c r="D10" s="1">
        <f t="shared" si="0"/>
        <v>6259.2441448889404</v>
      </c>
      <c r="E10" s="1">
        <f t="shared" si="0"/>
        <v>736.76448395400007</v>
      </c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</row>
    <row r="11" spans="1:29" x14ac:dyDescent="0.2">
      <c r="A11" s="2" t="s">
        <v>15</v>
      </c>
      <c r="B11" s="1">
        <f>STDEV(B6:B9)</f>
        <v>3281.6557296427459</v>
      </c>
      <c r="C11" s="1">
        <f t="shared" ref="C11:E11" si="1">STDEV(C6:C9)</f>
        <v>339.17875864088472</v>
      </c>
      <c r="D11" s="1">
        <f t="shared" si="1"/>
        <v>776.82433170572517</v>
      </c>
      <c r="E11" s="1">
        <f t="shared" si="1"/>
        <v>12.570719224706218</v>
      </c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</row>
    <row r="12" spans="1:29" x14ac:dyDescent="0.2"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</row>
    <row r="13" spans="1:29" x14ac:dyDescent="0.2"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</row>
    <row r="14" spans="1:29" x14ac:dyDescent="0.2">
      <c r="A14" s="2" t="s">
        <v>16</v>
      </c>
      <c r="B14" s="1">
        <f t="shared" ref="B14:E17" si="2">B6*100/32648</f>
        <v>113.45116305527358</v>
      </c>
      <c r="C14" s="1">
        <f t="shared" si="2"/>
        <v>30.696242499085148</v>
      </c>
      <c r="D14" s="1">
        <f t="shared" si="2"/>
        <v>21.409976619292657</v>
      </c>
      <c r="E14" s="1">
        <f t="shared" si="2"/>
        <v>2.3068693890796315</v>
      </c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</row>
    <row r="15" spans="1:29" x14ac:dyDescent="0.2">
      <c r="B15" s="1">
        <f t="shared" si="2"/>
        <v>93.232927121145622</v>
      </c>
      <c r="C15" s="1">
        <f t="shared" si="2"/>
        <v>32.019558280610987</v>
      </c>
      <c r="D15" s="1">
        <f t="shared" si="2"/>
        <v>19.888997794658174</v>
      </c>
      <c r="E15" s="1">
        <f t="shared" si="2"/>
        <v>2.2318462176952742</v>
      </c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</row>
    <row r="16" spans="1:29" x14ac:dyDescent="0.2">
      <c r="B16" s="1">
        <f t="shared" si="2"/>
        <v>91.460528844796215</v>
      </c>
      <c r="C16" s="1">
        <f t="shared" si="2"/>
        <v>30.433640651801028</v>
      </c>
      <c r="D16" s="1">
        <f t="shared" si="2"/>
        <v>15.810862312756839</v>
      </c>
      <c r="E16" s="1">
        <f t="shared" si="2"/>
        <v>2.2217576788918412</v>
      </c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</row>
    <row r="17" spans="1:29" x14ac:dyDescent="0.2">
      <c r="B17" s="1">
        <f t="shared" si="2"/>
        <v>101.85905618730588</v>
      </c>
      <c r="C17" s="1">
        <f t="shared" si="2"/>
        <v>29.503709810828539</v>
      </c>
      <c r="D17" s="1">
        <f t="shared" si="2"/>
        <v>19.577790630422211</v>
      </c>
      <c r="E17" s="1">
        <f t="shared" si="2"/>
        <v>2.2662907912016688</v>
      </c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</row>
    <row r="18" spans="1:29" x14ac:dyDescent="0.2">
      <c r="A18" s="2" t="s">
        <v>5</v>
      </c>
      <c r="B18" s="4">
        <f>AVERAGE(B14:B17)</f>
        <v>100.00091880213033</v>
      </c>
      <c r="C18" s="4">
        <f t="shared" ref="C18:E18" si="3">AVERAGE(C14:C17)</f>
        <v>30.663287810581426</v>
      </c>
      <c r="D18" s="4">
        <f t="shared" si="3"/>
        <v>19.171906839282471</v>
      </c>
      <c r="E18" s="4">
        <f t="shared" si="3"/>
        <v>2.2566910192171039</v>
      </c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</row>
    <row r="19" spans="1:29" x14ac:dyDescent="0.2">
      <c r="A19" s="2" t="s">
        <v>15</v>
      </c>
      <c r="B19" s="1">
        <f>STDEV(B14:B17)</f>
        <v>10.051628674475458</v>
      </c>
      <c r="C19" s="1">
        <f t="shared" ref="C19:E19" si="4">STDEV(C14:C17)</f>
        <v>1.0388959772141768</v>
      </c>
      <c r="D19" s="1">
        <f t="shared" si="4"/>
        <v>2.3793933218136458</v>
      </c>
      <c r="E19" s="1">
        <f t="shared" si="4"/>
        <v>3.8503795713998493E-2</v>
      </c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</row>
    <row r="20" spans="1:29" x14ac:dyDescent="0.2">
      <c r="F20" s="4">
        <f>B18/(D18+E18)</f>
        <v>4.6667037882026108</v>
      </c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</row>
    <row r="21" spans="1:29" x14ac:dyDescent="0.2">
      <c r="A21" s="2" t="s">
        <v>141</v>
      </c>
      <c r="B21" s="1">
        <v>8.3699999999999996E-4</v>
      </c>
      <c r="F21" s="4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</row>
    <row r="22" spans="1:29" x14ac:dyDescent="0.2">
      <c r="A22" s="2" t="s">
        <v>142</v>
      </c>
      <c r="B22" s="1">
        <v>5.6700000000000001E-4</v>
      </c>
      <c r="F22" s="4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</row>
    <row r="23" spans="1:29" x14ac:dyDescent="0.2">
      <c r="A23" s="2" t="s">
        <v>143</v>
      </c>
      <c r="B23" s="1">
        <v>1.16E-4</v>
      </c>
      <c r="F23" s="4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</row>
    <row r="24" spans="1:29" x14ac:dyDescent="0.2"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</row>
    <row r="25" spans="1:29" x14ac:dyDescent="0.2">
      <c r="A25" s="3" t="s">
        <v>10</v>
      </c>
      <c r="B25" s="1">
        <v>40212.706827309237</v>
      </c>
      <c r="C25" s="1">
        <v>206.25560538116594</v>
      </c>
      <c r="D25" s="1">
        <v>2671.1460674157302</v>
      </c>
      <c r="E25" s="1">
        <v>301.80193236714979</v>
      </c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</row>
    <row r="26" spans="1:29" x14ac:dyDescent="0.2">
      <c r="B26" s="1">
        <v>27961.711409395975</v>
      </c>
      <c r="C26" s="1">
        <v>187.976</v>
      </c>
      <c r="D26" s="1">
        <v>2280.9130434782605</v>
      </c>
      <c r="E26" s="1">
        <v>285.99519230769232</v>
      </c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</row>
    <row r="27" spans="1:29" x14ac:dyDescent="0.2">
      <c r="B27" s="1">
        <v>35326.652482269514</v>
      </c>
      <c r="C27" s="1">
        <v>216.23394495412845</v>
      </c>
      <c r="D27" s="1">
        <v>3009.5178571428569</v>
      </c>
      <c r="E27" s="1">
        <v>339.93305439330544</v>
      </c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</row>
    <row r="28" spans="1:29" x14ac:dyDescent="0.2">
      <c r="B28" s="1">
        <v>28726.14381270903</v>
      </c>
      <c r="C28" s="1">
        <v>192.01587301587301</v>
      </c>
      <c r="D28" s="1">
        <v>3324.8965517241377</v>
      </c>
      <c r="E28" s="1">
        <v>340.63709677419359</v>
      </c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</row>
    <row r="29" spans="1:29" x14ac:dyDescent="0.2">
      <c r="A29" s="2" t="s">
        <v>5</v>
      </c>
      <c r="B29" s="1">
        <f>AVERAGE(B25:B28)</f>
        <v>33056.803632920935</v>
      </c>
      <c r="C29" s="1">
        <f t="shared" ref="C29:E29" si="5">AVERAGE(C25:C28)</f>
        <v>200.62035583779186</v>
      </c>
      <c r="D29" s="1">
        <f t="shared" si="5"/>
        <v>2821.6183799402461</v>
      </c>
      <c r="E29" s="1">
        <f t="shared" si="5"/>
        <v>317.09181896058527</v>
      </c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</row>
    <row r="30" spans="1:29" x14ac:dyDescent="0.2">
      <c r="A30" s="2" t="s">
        <v>15</v>
      </c>
      <c r="B30" s="1">
        <f>STDEV(B25:B28)</f>
        <v>5804.4162373997488</v>
      </c>
      <c r="C30" s="1">
        <f t="shared" ref="C30:E30" si="6">STDEV(C25:C28)</f>
        <v>13.031462717787793</v>
      </c>
      <c r="D30" s="1">
        <f t="shared" si="6"/>
        <v>448.55297325291809</v>
      </c>
      <c r="E30" s="1">
        <f t="shared" si="6"/>
        <v>27.549246599755854</v>
      </c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</row>
    <row r="31" spans="1:29" x14ac:dyDescent="0.2"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</row>
    <row r="32" spans="1:29" x14ac:dyDescent="0.2">
      <c r="A32" s="2" t="s">
        <v>16</v>
      </c>
      <c r="B32" s="1">
        <f>B25*100/32648</f>
        <v>123.17050608707804</v>
      </c>
      <c r="C32" s="1">
        <f t="shared" ref="B32:E35" si="7">C25*100/32648</f>
        <v>0.63175571361543115</v>
      </c>
      <c r="D32" s="1">
        <f t="shared" si="7"/>
        <v>8.1816529876737629</v>
      </c>
      <c r="E32" s="1">
        <f t="shared" si="7"/>
        <v>0.92441170168815789</v>
      </c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</row>
    <row r="33" spans="1:29" x14ac:dyDescent="0.2">
      <c r="B33" s="1">
        <f t="shared" si="7"/>
        <v>85.64601632380537</v>
      </c>
      <c r="C33" s="1">
        <f t="shared" si="7"/>
        <v>0.575765743690272</v>
      </c>
      <c r="D33" s="1">
        <f t="shared" si="7"/>
        <v>6.986379084410256</v>
      </c>
      <c r="E33" s="1">
        <f t="shared" si="7"/>
        <v>0.87599605583096152</v>
      </c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</row>
    <row r="34" spans="1:29" x14ac:dyDescent="0.2">
      <c r="B34" s="1">
        <f t="shared" si="7"/>
        <v>108.20464494691716</v>
      </c>
      <c r="C34" s="1">
        <f t="shared" si="7"/>
        <v>0.6623191158849806</v>
      </c>
      <c r="D34" s="1">
        <f t="shared" si="7"/>
        <v>9.2180772394721178</v>
      </c>
      <c r="E34" s="1">
        <f t="shared" si="7"/>
        <v>1.0412063660662381</v>
      </c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</row>
    <row r="35" spans="1:29" x14ac:dyDescent="0.2">
      <c r="B35" s="1">
        <f t="shared" si="7"/>
        <v>87.987453481711071</v>
      </c>
      <c r="C35" s="1">
        <f t="shared" si="7"/>
        <v>0.58813977277589136</v>
      </c>
      <c r="D35" s="1">
        <f t="shared" si="7"/>
        <v>10.184074221159452</v>
      </c>
      <c r="E35" s="1">
        <f t="shared" si="7"/>
        <v>1.0433628301096347</v>
      </c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</row>
    <row r="36" spans="1:29" x14ac:dyDescent="0.2">
      <c r="A36" s="2" t="s">
        <v>5</v>
      </c>
      <c r="B36" s="4">
        <f>AVERAGE(B32:B35)</f>
        <v>101.25215520987791</v>
      </c>
      <c r="C36" s="4">
        <f t="shared" ref="C36:E36" si="8">AVERAGE(C32:C35)</f>
        <v>0.61449508649164375</v>
      </c>
      <c r="D36" s="4">
        <f t="shared" si="8"/>
        <v>8.6425458831788973</v>
      </c>
      <c r="E36" s="4">
        <f t="shared" si="8"/>
        <v>0.97124423842374807</v>
      </c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</row>
    <row r="37" spans="1:29" x14ac:dyDescent="0.2">
      <c r="A37" s="2" t="s">
        <v>15</v>
      </c>
      <c r="B37" s="1">
        <f>STDEV(B32:B35)</f>
        <v>17.778780438004365</v>
      </c>
      <c r="C37" s="1">
        <f t="shared" ref="C37:E37" si="9">STDEV(C32:C35)</f>
        <v>3.9915041404642873E-2</v>
      </c>
      <c r="D37" s="1">
        <f t="shared" si="9"/>
        <v>1.3739064360846438</v>
      </c>
      <c r="E37" s="1">
        <f t="shared" si="9"/>
        <v>8.4382647022040624E-2</v>
      </c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</row>
    <row r="38" spans="1:29" x14ac:dyDescent="0.2">
      <c r="A38" s="1"/>
      <c r="F38" s="4">
        <f>B36/(C36+E36)</f>
        <v>63.851702243229852</v>
      </c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</row>
    <row r="39" spans="1:29" x14ac:dyDescent="0.2">
      <c r="A39" s="2" t="s">
        <v>142</v>
      </c>
      <c r="B39" s="1">
        <v>1.9E-3</v>
      </c>
      <c r="F39" s="4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</row>
    <row r="40" spans="1:29" x14ac:dyDescent="0.2"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</row>
    <row r="41" spans="1:29" x14ac:dyDescent="0.2">
      <c r="A41" s="3" t="s">
        <v>12</v>
      </c>
      <c r="B41" s="1">
        <v>2938.8933823529405</v>
      </c>
      <c r="C41" s="1">
        <v>4105.2105263157891</v>
      </c>
      <c r="D41" s="1">
        <v>13219.86561264822</v>
      </c>
      <c r="E41" s="1">
        <v>15252.314960629921</v>
      </c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</row>
    <row r="42" spans="1:29" x14ac:dyDescent="0.2">
      <c r="B42" s="1">
        <v>3020.6858237547895</v>
      </c>
      <c r="C42" s="1">
        <v>2996.5983606557375</v>
      </c>
      <c r="D42" s="1">
        <v>12602.060728744938</v>
      </c>
      <c r="E42" s="1">
        <v>15641.370044052863</v>
      </c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</row>
    <row r="43" spans="1:29" x14ac:dyDescent="0.2">
      <c r="B43" s="1">
        <v>2163.3148788927338</v>
      </c>
      <c r="C43" s="1">
        <v>4389.31724137931</v>
      </c>
      <c r="D43" s="1">
        <v>13156.02536231884</v>
      </c>
      <c r="E43" s="1">
        <v>18045.276363636363</v>
      </c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</row>
    <row r="44" spans="1:29" x14ac:dyDescent="0.2">
      <c r="C44" s="1">
        <v>2398.8414634146343</v>
      </c>
      <c r="D44" s="1">
        <v>11456.341216216217</v>
      </c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</row>
    <row r="45" spans="1:29" x14ac:dyDescent="0.2">
      <c r="A45" s="2" t="s">
        <v>5</v>
      </c>
      <c r="B45" s="1">
        <f>AVERAGE(B41:B44)</f>
        <v>2707.6313616668212</v>
      </c>
      <c r="C45" s="1">
        <f>AVERAGE(C41:C44)</f>
        <v>3472.4918979413674</v>
      </c>
      <c r="D45" s="1">
        <f>AVERAGE(D41:D44)</f>
        <v>12608.573229982052</v>
      </c>
      <c r="E45" s="1">
        <f>AVERAGE(E41:E44)</f>
        <v>16312.987122773047</v>
      </c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</row>
    <row r="46" spans="1:29" x14ac:dyDescent="0.2">
      <c r="A46" s="2" t="s">
        <v>15</v>
      </c>
      <c r="B46" s="1">
        <f>STDEV(B41:B44)</f>
        <v>473.16257875310134</v>
      </c>
      <c r="C46" s="1">
        <f t="shared" ref="C46:E46" si="10">STDEV(C41:C44)</f>
        <v>934.54115077075687</v>
      </c>
      <c r="D46" s="1">
        <f t="shared" si="10"/>
        <v>816.71358515394127</v>
      </c>
      <c r="E46" s="1">
        <f t="shared" si="10"/>
        <v>1512.7658361400174</v>
      </c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</row>
    <row r="47" spans="1:29" x14ac:dyDescent="0.2"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</row>
    <row r="48" spans="1:29" x14ac:dyDescent="0.2">
      <c r="A48" s="2" t="s">
        <v>16</v>
      </c>
      <c r="B48" s="1">
        <f t="shared" ref="B48:E50" si="11">B41*100/32648</f>
        <v>9.0017562556755095</v>
      </c>
      <c r="C48" s="1">
        <f t="shared" si="11"/>
        <v>12.574156231057918</v>
      </c>
      <c r="D48" s="1">
        <f t="shared" si="11"/>
        <v>40.492114716516234</v>
      </c>
      <c r="E48" s="1">
        <f t="shared" si="11"/>
        <v>46.717455772573885</v>
      </c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</row>
    <row r="49" spans="1:29" x14ac:dyDescent="0.2">
      <c r="B49" s="1">
        <f t="shared" si="11"/>
        <v>9.2522844393371404</v>
      </c>
      <c r="C49" s="1">
        <f t="shared" si="11"/>
        <v>9.1785051478061064</v>
      </c>
      <c r="D49" s="1">
        <f t="shared" si="11"/>
        <v>38.599793949843601</v>
      </c>
      <c r="E49" s="1">
        <f t="shared" si="11"/>
        <v>47.909121673771324</v>
      </c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</row>
    <row r="50" spans="1:29" x14ac:dyDescent="0.2">
      <c r="B50" s="1">
        <f t="shared" si="11"/>
        <v>6.6261788743345189</v>
      </c>
      <c r="C50" s="1">
        <f t="shared" si="11"/>
        <v>13.444367928753094</v>
      </c>
      <c r="D50" s="1">
        <f t="shared" si="11"/>
        <v>40.296573641015804</v>
      </c>
      <c r="E50" s="1">
        <f t="shared" si="11"/>
        <v>55.272226058675457</v>
      </c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</row>
    <row r="51" spans="1:29" x14ac:dyDescent="0.2">
      <c r="C51" s="1">
        <f>C44*100/32648</f>
        <v>7.3475908582903529</v>
      </c>
      <c r="D51" s="1">
        <f>D44*100/32648</f>
        <v>35.090483999682121</v>
      </c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</row>
    <row r="52" spans="1:29" x14ac:dyDescent="0.2">
      <c r="A52" s="2" t="s">
        <v>5</v>
      </c>
      <c r="B52" s="4">
        <f>AVERAGE(B48:B51)</f>
        <v>8.2934065231157224</v>
      </c>
      <c r="C52" s="4">
        <f>AVERAGE(C48:C51)</f>
        <v>10.636155041476869</v>
      </c>
      <c r="D52" s="4">
        <f>AVERAGE(D48:D51)</f>
        <v>38.61974157676444</v>
      </c>
      <c r="E52" s="4">
        <f>AVERAGE(E48:E51)</f>
        <v>49.966267835006896</v>
      </c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</row>
    <row r="53" spans="1:29" x14ac:dyDescent="0.2">
      <c r="A53" s="2" t="s">
        <v>15</v>
      </c>
      <c r="B53" s="1">
        <f>STDEV(B48:B51)</f>
        <v>1.4492850366120458</v>
      </c>
      <c r="C53" s="1">
        <f t="shared" ref="C53:E53" si="12">STDEV(C48:C51)</f>
        <v>2.8624759580089263</v>
      </c>
      <c r="D53" s="1">
        <f t="shared" si="12"/>
        <v>2.5015730983641884</v>
      </c>
      <c r="E53" s="1">
        <f t="shared" si="12"/>
        <v>4.6335635755330111</v>
      </c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</row>
    <row r="54" spans="1:29" x14ac:dyDescent="0.2">
      <c r="F54" s="4">
        <f>E52/(B52+C52)</f>
        <v>2.6395892828531178</v>
      </c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</row>
    <row r="55" spans="1:29" x14ac:dyDescent="0.2"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</row>
    <row r="56" spans="1:29" x14ac:dyDescent="0.2"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</row>
    <row r="57" spans="1:29" x14ac:dyDescent="0.2">
      <c r="A57" s="3" t="s">
        <v>13</v>
      </c>
      <c r="B57" s="1">
        <v>14053.723140495869</v>
      </c>
      <c r="C57" s="1">
        <v>24982.234113712373</v>
      </c>
      <c r="D57" s="1">
        <v>16424.577689243029</v>
      </c>
      <c r="E57" s="1">
        <v>6740.3037542662114</v>
      </c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</row>
    <row r="58" spans="1:29" x14ac:dyDescent="0.2">
      <c r="B58" s="1">
        <v>12270.697841726618</v>
      </c>
      <c r="C58" s="1">
        <v>27704.218518518515</v>
      </c>
      <c r="D58" s="1">
        <v>16989.301255230126</v>
      </c>
      <c r="E58" s="1">
        <v>5516.7095435684651</v>
      </c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</row>
    <row r="59" spans="1:29" x14ac:dyDescent="0.2">
      <c r="B59" s="1">
        <v>15074.918103448275</v>
      </c>
      <c r="C59" s="1">
        <v>30490.981273408237</v>
      </c>
      <c r="D59" s="1">
        <v>16747.423076923074</v>
      </c>
      <c r="E59" s="1">
        <v>6983.2713754646838</v>
      </c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</row>
    <row r="60" spans="1:29" x14ac:dyDescent="0.2">
      <c r="B60" s="1">
        <v>15078.60743801653</v>
      </c>
      <c r="C60" s="1">
        <v>38033.394422310754</v>
      </c>
      <c r="D60" s="1">
        <v>16475.594890510947</v>
      </c>
      <c r="E60" s="1">
        <v>6800.5766666666668</v>
      </c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</row>
    <row r="61" spans="1:29" x14ac:dyDescent="0.2">
      <c r="A61" s="2" t="s">
        <v>5</v>
      </c>
      <c r="B61" s="1">
        <f>AVERAGE(B57:B60)</f>
        <v>14119.486630921823</v>
      </c>
      <c r="C61" s="1">
        <f>AVERAGE(C57:C60)</f>
        <v>30302.707081987472</v>
      </c>
      <c r="D61" s="1">
        <f>AVERAGE(D57:D60)</f>
        <v>16659.224227976796</v>
      </c>
      <c r="E61" s="1">
        <f>AVERAGE(E57:E60)</f>
        <v>6510.215334991507</v>
      </c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</row>
    <row r="62" spans="1:29" x14ac:dyDescent="0.2">
      <c r="A62" s="2" t="s">
        <v>15</v>
      </c>
      <c r="B62" s="1">
        <f>STDEV(B57:B60)</f>
        <v>1323.518901139804</v>
      </c>
      <c r="C62" s="1">
        <f t="shared" ref="C62:E62" si="13">STDEV(C57:C60)</f>
        <v>5623.123371271342</v>
      </c>
      <c r="D62" s="1">
        <f t="shared" si="13"/>
        <v>261.73053101343737</v>
      </c>
      <c r="E62" s="1">
        <f t="shared" si="13"/>
        <v>670.34472689698725</v>
      </c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</row>
    <row r="63" spans="1:29" x14ac:dyDescent="0.2"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</row>
    <row r="64" spans="1:29" x14ac:dyDescent="0.2">
      <c r="A64" s="2" t="s">
        <v>16</v>
      </c>
      <c r="B64" s="1">
        <f t="shared" ref="B64:E67" si="14" xml:space="preserve"> B57*100/32648</f>
        <v>43.046199278656793</v>
      </c>
      <c r="C64" s="1">
        <f t="shared" si="14"/>
        <v>76.519952565891856</v>
      </c>
      <c r="D64" s="1">
        <f t="shared" si="14"/>
        <v>50.308066923679945</v>
      </c>
      <c r="E64" s="1">
        <f t="shared" si="14"/>
        <v>20.645380281383886</v>
      </c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</row>
    <row r="65" spans="1:29" x14ac:dyDescent="0.2">
      <c r="B65" s="1">
        <f t="shared" si="14"/>
        <v>37.584837790145244</v>
      </c>
      <c r="C65" s="1">
        <f t="shared" si="14"/>
        <v>84.85732209788813</v>
      </c>
      <c r="D65" s="1">
        <f t="shared" si="14"/>
        <v>52.037800953290024</v>
      </c>
      <c r="E65" s="1">
        <f t="shared" si="14"/>
        <v>16.897542096203335</v>
      </c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</row>
    <row r="66" spans="1:29" x14ac:dyDescent="0.2">
      <c r="B66" s="1">
        <f t="shared" si="14"/>
        <v>46.174093676330173</v>
      </c>
      <c r="C66" s="1">
        <f t="shared" si="14"/>
        <v>93.393106081255326</v>
      </c>
      <c r="D66" s="1">
        <f t="shared" si="14"/>
        <v>51.29693419787759</v>
      </c>
      <c r="E66" s="1">
        <f t="shared" si="14"/>
        <v>21.389583972876391</v>
      </c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</row>
    <row r="67" spans="1:29" x14ac:dyDescent="0.2">
      <c r="B67" s="1">
        <f t="shared" si="14"/>
        <v>46.185394014997946</v>
      </c>
      <c r="C67" s="1">
        <f t="shared" si="14"/>
        <v>116.49532719404176</v>
      </c>
      <c r="D67" s="1">
        <f t="shared" si="14"/>
        <v>50.464331323544926</v>
      </c>
      <c r="E67" s="1">
        <f t="shared" si="14"/>
        <v>20.829994690843748</v>
      </c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</row>
    <row r="68" spans="1:29" x14ac:dyDescent="0.2">
      <c r="A68" s="2" t="s">
        <v>5</v>
      </c>
      <c r="B68" s="4">
        <f>AVERAGE(B64:B67)</f>
        <v>43.247631190032543</v>
      </c>
      <c r="C68" s="4">
        <f>AVERAGE(C64:C67)</f>
        <v>92.816426984769265</v>
      </c>
      <c r="D68" s="4">
        <f>AVERAGE(D64:D67)</f>
        <v>51.026783349598119</v>
      </c>
      <c r="E68" s="4">
        <f>AVERAGE(E64:E67)</f>
        <v>19.94062526032684</v>
      </c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</row>
    <row r="69" spans="1:29" x14ac:dyDescent="0.2">
      <c r="A69" s="2" t="s">
        <v>15</v>
      </c>
      <c r="B69" s="1">
        <f>STDEV(B64:B67)</f>
        <v>4.0539049900141002</v>
      </c>
      <c r="C69" s="1">
        <f t="shared" ref="C69:E69" si="15">STDEV(C64:C67)</f>
        <v>17.223484964688168</v>
      </c>
      <c r="D69" s="1">
        <f t="shared" si="15"/>
        <v>0.80167401070031263</v>
      </c>
      <c r="E69" s="1">
        <f t="shared" si="15"/>
        <v>2.0532489797138798</v>
      </c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</row>
    <row r="70" spans="1:29" x14ac:dyDescent="0.2">
      <c r="F70" s="4">
        <f>C68/(E68+B68)</f>
        <v>1.4688872932850385</v>
      </c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</row>
    <row r="71" spans="1:29" x14ac:dyDescent="0.2"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</row>
    <row r="72" spans="1:29" x14ac:dyDescent="0.2">
      <c r="I72" s="2" t="s">
        <v>0</v>
      </c>
      <c r="J72" s="2" t="s">
        <v>1</v>
      </c>
      <c r="K72" s="2" t="s">
        <v>2</v>
      </c>
      <c r="L72" s="2" t="s">
        <v>3</v>
      </c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</row>
    <row r="73" spans="1:29" x14ac:dyDescent="0.2">
      <c r="A73" s="3" t="s">
        <v>6</v>
      </c>
      <c r="B73" s="1">
        <v>19430.049242424244</v>
      </c>
      <c r="C73" s="1">
        <v>18216.765873015873</v>
      </c>
      <c r="D73" s="1">
        <v>12847.028037383176</v>
      </c>
      <c r="E73" s="1">
        <v>15554.216911764706</v>
      </c>
      <c r="G73" s="2" t="s">
        <v>14</v>
      </c>
      <c r="H73" s="2" t="s">
        <v>7</v>
      </c>
      <c r="I73" s="1">
        <v>14713.845070422536</v>
      </c>
      <c r="J73" s="1">
        <v>6011.9411764705892</v>
      </c>
      <c r="K73" s="1">
        <v>4400.1245551601414</v>
      </c>
      <c r="L73" s="1">
        <v>329.23986486486484</v>
      </c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</row>
    <row r="74" spans="1:29" x14ac:dyDescent="0.2">
      <c r="B74" s="1">
        <v>21111.314606741573</v>
      </c>
      <c r="C74" s="1">
        <v>17024.254125412543</v>
      </c>
      <c r="D74" s="1">
        <v>9843.1855072463768</v>
      </c>
      <c r="E74" s="1">
        <v>14335.12962962963</v>
      </c>
      <c r="G74" s="2" t="s">
        <v>20</v>
      </c>
      <c r="I74" s="1">
        <v>17048.097972972973</v>
      </c>
      <c r="J74" s="1">
        <v>6830.4603174603171</v>
      </c>
      <c r="K74" s="1">
        <v>3925.9581881533104</v>
      </c>
      <c r="L74" s="1">
        <v>390.00970873786412</v>
      </c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</row>
    <row r="75" spans="1:29" x14ac:dyDescent="0.2">
      <c r="B75" s="1">
        <v>14305.982089552239</v>
      </c>
      <c r="C75" s="1">
        <v>16168.89433962264</v>
      </c>
      <c r="D75" s="1">
        <v>11078.221864951769</v>
      </c>
      <c r="E75" s="1">
        <v>15170.416058394159</v>
      </c>
      <c r="I75" s="1">
        <v>25312.705454545452</v>
      </c>
      <c r="J75" s="1">
        <v>6137.5268817204296</v>
      </c>
      <c r="K75" s="1">
        <v>3301.413559322034</v>
      </c>
      <c r="L75" s="1">
        <v>412.39513677811544</v>
      </c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</row>
    <row r="76" spans="1:29" x14ac:dyDescent="0.2">
      <c r="B76" s="1">
        <v>15319.336633663368</v>
      </c>
      <c r="C76" s="1">
        <v>12859.612403100775</v>
      </c>
      <c r="D76" s="1">
        <v>9205.2275862068982</v>
      </c>
      <c r="E76" s="1">
        <v>12988.871323529411</v>
      </c>
      <c r="J76" s="1">
        <v>6672.961832061068</v>
      </c>
      <c r="K76" s="1">
        <v>3798.6032786885248</v>
      </c>
      <c r="L76" s="1">
        <v>431.8179419525066</v>
      </c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</row>
    <row r="77" spans="1:29" x14ac:dyDescent="0.2">
      <c r="A77" s="2" t="s">
        <v>5</v>
      </c>
      <c r="B77" s="1">
        <f>AVERAGE(B73:B76)</f>
        <v>17541.670643095356</v>
      </c>
      <c r="C77" s="1">
        <f t="shared" ref="C77:E77" si="16">AVERAGE(C73:C76)</f>
        <v>16067.381685287957</v>
      </c>
      <c r="D77" s="1">
        <f t="shared" si="16"/>
        <v>10743.415748947054</v>
      </c>
      <c r="E77" s="1">
        <f t="shared" si="16"/>
        <v>14512.158480829476</v>
      </c>
      <c r="H77" s="1" t="s">
        <v>5</v>
      </c>
      <c r="I77" s="1">
        <f>AVERAGE(I73:I76)</f>
        <v>19024.882832646985</v>
      </c>
      <c r="J77" s="1">
        <f>AVERAGE(J73:J76)</f>
        <v>6413.222551928101</v>
      </c>
      <c r="K77" s="1">
        <f t="shared" ref="K77:L77" si="17">AVERAGE(K73:K76)</f>
        <v>3856.5248953310024</v>
      </c>
      <c r="L77" s="1">
        <f t="shared" si="17"/>
        <v>390.86566308333778</v>
      </c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</row>
    <row r="78" spans="1:29" x14ac:dyDescent="0.2">
      <c r="A78" s="2" t="s">
        <v>15</v>
      </c>
      <c r="B78" s="1">
        <f>STDEV(B73:B76)</f>
        <v>3251.5012238762974</v>
      </c>
      <c r="C78" s="1">
        <f t="shared" ref="C78:E78" si="18">STDEV(C73:C76)</f>
        <v>2297.5019651684402</v>
      </c>
      <c r="D78" s="1">
        <f t="shared" si="18"/>
        <v>1603.5083522742723</v>
      </c>
      <c r="E78" s="1">
        <f t="shared" si="18"/>
        <v>1135.9183934386851</v>
      </c>
      <c r="H78" s="1" t="s">
        <v>15</v>
      </c>
      <c r="I78" s="1">
        <f>STDEV(I73:I76)</f>
        <v>5569.0860243499474</v>
      </c>
      <c r="J78" s="1">
        <f>STDEV(J73:J76)</f>
        <v>399.41068734267247</v>
      </c>
      <c r="K78" s="1">
        <f>STDEV(K73:K76)</f>
        <v>451.59904094917681</v>
      </c>
      <c r="L78" s="1">
        <f>STDEV(L73:L76)</f>
        <v>44.493741305408236</v>
      </c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</row>
    <row r="79" spans="1:29" x14ac:dyDescent="0.2"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</row>
    <row r="80" spans="1:29" x14ac:dyDescent="0.2"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</row>
    <row r="81" spans="1:29" x14ac:dyDescent="0.2">
      <c r="A81" s="2" t="s">
        <v>16</v>
      </c>
      <c r="B81" s="1">
        <f>B73*100/19025</f>
        <v>102.1290367538725</v>
      </c>
      <c r="C81" s="1">
        <f t="shared" ref="C81:E81" si="19">C73*100/19025</f>
        <v>95.75172600796779</v>
      </c>
      <c r="D81" s="1">
        <f t="shared" si="19"/>
        <v>67.527085610424038</v>
      </c>
      <c r="E81" s="1">
        <f t="shared" si="19"/>
        <v>81.756724897580582</v>
      </c>
      <c r="H81" s="2" t="s">
        <v>16</v>
      </c>
      <c r="I81" s="1">
        <f>I73*100/19025</f>
        <v>77.339527308397038</v>
      </c>
      <c r="J81" s="1">
        <f>J73*100/19025</f>
        <v>31.600216433485357</v>
      </c>
      <c r="K81" s="1">
        <f t="shared" ref="K81:L81" si="20">K73*100/19025</f>
        <v>23.128118555375249</v>
      </c>
      <c r="L81" s="1">
        <f t="shared" si="20"/>
        <v>1.7305643356891713</v>
      </c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</row>
    <row r="82" spans="1:29" x14ac:dyDescent="0.2">
      <c r="B82" s="1">
        <f>B74*100/19025</f>
        <v>110.9661740170385</v>
      </c>
      <c r="C82" s="1">
        <f t="shared" ref="C82:E84" si="21">C74*100/19025</f>
        <v>89.483595928581039</v>
      </c>
      <c r="D82" s="1">
        <f t="shared" si="21"/>
        <v>51.738162981584111</v>
      </c>
      <c r="E82" s="1">
        <f t="shared" si="21"/>
        <v>75.348907383072955</v>
      </c>
      <c r="I82" s="1">
        <f>I74*100/19025</f>
        <v>89.608924956493951</v>
      </c>
      <c r="J82" s="1">
        <f t="shared" ref="J82:L82" si="22">J74*100/19025</f>
        <v>35.902550945914939</v>
      </c>
      <c r="K82" s="1">
        <f t="shared" si="22"/>
        <v>20.635785483066019</v>
      </c>
      <c r="L82" s="1">
        <f t="shared" si="22"/>
        <v>2.0499853284513225</v>
      </c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</row>
    <row r="83" spans="1:29" x14ac:dyDescent="0.2">
      <c r="B83" s="1">
        <f>B75*100/19025</f>
        <v>75.195700864926351</v>
      </c>
      <c r="C83" s="1">
        <f t="shared" si="21"/>
        <v>84.987618079488257</v>
      </c>
      <c r="D83" s="1">
        <f>D75*100/19025</f>
        <v>58.229812693570409</v>
      </c>
      <c r="E83" s="1">
        <f t="shared" si="21"/>
        <v>79.739374814161152</v>
      </c>
      <c r="I83" s="1">
        <f>I75*100/19025</f>
        <v>133.04970015529804</v>
      </c>
      <c r="J83" s="1">
        <f t="shared" ref="J83:L83" si="23">J75*100/19025</f>
        <v>32.260325265284777</v>
      </c>
      <c r="K83" s="1">
        <f t="shared" si="23"/>
        <v>17.353027907080339</v>
      </c>
      <c r="L83" s="1">
        <f t="shared" si="23"/>
        <v>2.1676485507391088</v>
      </c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</row>
    <row r="84" spans="1:29" x14ac:dyDescent="0.2">
      <c r="B84" s="1">
        <f>B76*100/19025</f>
        <v>80.52213736485345</v>
      </c>
      <c r="C84" s="1">
        <f t="shared" si="21"/>
        <v>67.593232079373323</v>
      </c>
      <c r="D84" s="1">
        <f t="shared" si="21"/>
        <v>48.384901898590797</v>
      </c>
      <c r="E84" s="1">
        <f t="shared" si="21"/>
        <v>68.272648218288623</v>
      </c>
      <c r="J84" s="1">
        <f xml:space="preserve"> J76*100/19025</f>
        <v>35.074700825550948</v>
      </c>
      <c r="K84" s="1">
        <f t="shared" ref="K84:L84" si="24" xml:space="preserve"> K76*100/19025</f>
        <v>19.966377286142048</v>
      </c>
      <c r="L84" s="1">
        <f t="shared" si="24"/>
        <v>2.269739510919877</v>
      </c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</row>
    <row r="85" spans="1:29" x14ac:dyDescent="0.2">
      <c r="A85" s="2" t="s">
        <v>5</v>
      </c>
      <c r="B85" s="4">
        <f>AVERAGE(B81:B84)</f>
        <v>92.203262250172699</v>
      </c>
      <c r="C85" s="4">
        <f t="shared" ref="C85:E85" si="25">AVERAGE(C81:C84)</f>
        <v>84.454043023852591</v>
      </c>
      <c r="D85" s="4">
        <f t="shared" si="25"/>
        <v>56.469990796042339</v>
      </c>
      <c r="E85" s="4">
        <f t="shared" si="25"/>
        <v>76.279413828275835</v>
      </c>
      <c r="H85" s="1" t="s">
        <v>5</v>
      </c>
      <c r="I85" s="4">
        <f>AVERAGE(I81:I84)</f>
        <v>99.999384140063015</v>
      </c>
      <c r="J85" s="4">
        <f t="shared" ref="J85:L85" si="26">AVERAGE(J81:J84)</f>
        <v>33.709448367559006</v>
      </c>
      <c r="K85" s="4">
        <f t="shared" si="26"/>
        <v>20.270827307915916</v>
      </c>
      <c r="L85" s="4">
        <f t="shared" si="26"/>
        <v>2.05448443144987</v>
      </c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</row>
    <row r="86" spans="1:29" x14ac:dyDescent="0.2">
      <c r="A86" s="2" t="s">
        <v>15</v>
      </c>
      <c r="B86" s="1">
        <f>STDEV(B81:B84)</f>
        <v>17.090676603817535</v>
      </c>
      <c r="C86" s="1">
        <f t="shared" ref="C86:E86" si="27">STDEV(C81:C84)</f>
        <v>12.076225835313872</v>
      </c>
      <c r="D86" s="1">
        <f t="shared" si="27"/>
        <v>8.4284276072234832</v>
      </c>
      <c r="E86" s="1">
        <f t="shared" si="27"/>
        <v>5.970661726353141</v>
      </c>
      <c r="H86" s="1" t="s">
        <v>15</v>
      </c>
      <c r="I86" s="1">
        <f>STDEV(I81:I84)</f>
        <v>29.272462677266411</v>
      </c>
      <c r="J86" s="1">
        <f t="shared" ref="J86:L86" si="28">STDEV(J81:J84)</f>
        <v>2.0993991450337588</v>
      </c>
      <c r="K86" s="1">
        <f t="shared" si="28"/>
        <v>2.3737137500613379</v>
      </c>
      <c r="L86" s="1">
        <f t="shared" si="28"/>
        <v>0.23386986231489215</v>
      </c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</row>
    <row r="87" spans="1:29" x14ac:dyDescent="0.2">
      <c r="F87" s="4">
        <f>B85/(D85+E85)</f>
        <v>0.69456629587988461</v>
      </c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</row>
    <row r="88" spans="1:29" x14ac:dyDescent="0.2"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</row>
    <row r="89" spans="1:29" x14ac:dyDescent="0.2">
      <c r="A89" s="3" t="s">
        <v>9</v>
      </c>
      <c r="B89" s="1">
        <v>14854.755555555599</v>
      </c>
      <c r="C89" s="1">
        <v>4534.8707692307689</v>
      </c>
      <c r="D89" s="1">
        <v>8276.1625766871166</v>
      </c>
      <c r="E89" s="1">
        <v>509.53629032258067</v>
      </c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</row>
    <row r="90" spans="1:29" x14ac:dyDescent="0.2">
      <c r="B90" s="1">
        <v>16736.81818181818</v>
      </c>
      <c r="C90" s="1">
        <v>4971.3424242424235</v>
      </c>
      <c r="D90" s="1">
        <v>10494.377358490567</v>
      </c>
      <c r="E90" s="1">
        <v>463.2472324723247</v>
      </c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</row>
    <row r="91" spans="1:29" x14ac:dyDescent="0.2">
      <c r="B91" s="1">
        <v>14749.467692307691</v>
      </c>
      <c r="C91" s="1">
        <v>4966.3999999999996</v>
      </c>
      <c r="D91" s="1">
        <v>4775.9046052631575</v>
      </c>
      <c r="E91" s="1">
        <v>557.22895622895624</v>
      </c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</row>
    <row r="92" spans="1:29" x14ac:dyDescent="0.2">
      <c r="B92" s="1">
        <v>16151.983922829582</v>
      </c>
      <c r="D92" s="1">
        <v>5081.6844783714996</v>
      </c>
      <c r="E92" s="1">
        <v>466.9214501510574</v>
      </c>
      <c r="H92" s="2"/>
      <c r="I92" s="4"/>
      <c r="J92" s="4"/>
      <c r="K92" s="4"/>
      <c r="L92" s="4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</row>
    <row r="93" spans="1:29" x14ac:dyDescent="0.2">
      <c r="A93" s="2" t="s">
        <v>5</v>
      </c>
      <c r="B93" s="1">
        <f>AVERAGE(B89:B92)</f>
        <v>15623.256338127763</v>
      </c>
      <c r="C93" s="1">
        <f t="shared" ref="C93:E93" si="29">AVERAGE(C89:C92)</f>
        <v>4824.2043978243973</v>
      </c>
      <c r="D93" s="1">
        <f t="shared" si="29"/>
        <v>7157.0322547030846</v>
      </c>
      <c r="E93" s="1">
        <f t="shared" si="29"/>
        <v>499.23348229372971</v>
      </c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</row>
    <row r="94" spans="1:29" x14ac:dyDescent="0.2">
      <c r="A94" s="2" t="s">
        <v>15</v>
      </c>
      <c r="B94" s="1">
        <f>STDEV(B89:B92)</f>
        <v>978.71904189880138</v>
      </c>
      <c r="C94" s="1">
        <f t="shared" ref="C94:E94" si="30">STDEV(C89:C92)</f>
        <v>250.58245821628219</v>
      </c>
      <c r="D94" s="1">
        <f t="shared" si="30"/>
        <v>2730.5165747534647</v>
      </c>
      <c r="E94" s="1">
        <f t="shared" si="30"/>
        <v>44.002653130800176</v>
      </c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</row>
    <row r="95" spans="1:29" x14ac:dyDescent="0.2"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</row>
    <row r="96" spans="1:29" x14ac:dyDescent="0.2"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</row>
    <row r="97" spans="1:29" x14ac:dyDescent="0.2">
      <c r="A97" s="2" t="s">
        <v>16</v>
      </c>
      <c r="B97" s="1">
        <f t="shared" ref="B97:E99" si="31" xml:space="preserve"> B89*100/19025</f>
        <v>78.080186888597112</v>
      </c>
      <c r="C97" s="1">
        <f t="shared" si="31"/>
        <v>23.836377236429797</v>
      </c>
      <c r="D97" s="1">
        <f t="shared" si="31"/>
        <v>43.501511572599824</v>
      </c>
      <c r="E97" s="1">
        <f t="shared" si="31"/>
        <v>2.6782459412487816</v>
      </c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</row>
    <row r="98" spans="1:29" x14ac:dyDescent="0.2">
      <c r="B98" s="1">
        <f t="shared" si="31"/>
        <v>87.97276311073945</v>
      </c>
      <c r="C98" s="1">
        <f t="shared" si="31"/>
        <v>26.130577788396444</v>
      </c>
      <c r="D98" s="1">
        <f t="shared" si="31"/>
        <v>55.160984801527285</v>
      </c>
      <c r="E98" s="1">
        <f t="shared" si="31"/>
        <v>2.4349394610897486</v>
      </c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</row>
    <row r="99" spans="1:29" x14ac:dyDescent="0.2">
      <c r="B99" s="1">
        <f t="shared" si="31"/>
        <v>77.526768422116632</v>
      </c>
      <c r="C99" s="1">
        <f t="shared" si="31"/>
        <v>26.10459921156373</v>
      </c>
      <c r="D99" s="1">
        <f t="shared" si="31"/>
        <v>25.1033093574936</v>
      </c>
      <c r="E99" s="1">
        <f t="shared" si="31"/>
        <v>2.9289301247251314</v>
      </c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</row>
    <row r="100" spans="1:29" x14ac:dyDescent="0.2">
      <c r="B100" s="1">
        <f xml:space="preserve"> B92*100/19025</f>
        <v>84.898732840102923</v>
      </c>
      <c r="D100" s="1">
        <f xml:space="preserve"> D92*100/19025</f>
        <v>26.710562304186595</v>
      </c>
      <c r="E100" s="1">
        <f xml:space="preserve"> E92*100/19025</f>
        <v>2.4542520375876871</v>
      </c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</row>
    <row r="101" spans="1:29" x14ac:dyDescent="0.2">
      <c r="A101" s="2" t="s">
        <v>5</v>
      </c>
      <c r="B101" s="4">
        <f>AVERAGE(B97:B100)</f>
        <v>82.119612815389033</v>
      </c>
      <c r="C101" s="4">
        <f>AVERAGE(C97:C100)</f>
        <v>25.357184745463325</v>
      </c>
      <c r="D101" s="4">
        <f t="shared" ref="D101:E101" si="32">AVERAGE(D97:D100)</f>
        <v>37.619092008951824</v>
      </c>
      <c r="E101" s="4">
        <f t="shared" si="32"/>
        <v>2.6240918911628368</v>
      </c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</row>
    <row r="102" spans="1:29" x14ac:dyDescent="0.2">
      <c r="A102" s="2" t="s">
        <v>15</v>
      </c>
      <c r="B102" s="1">
        <f>STDEV(B97:B100)</f>
        <v>5.1443839258806916</v>
      </c>
      <c r="C102" s="1">
        <f t="shared" ref="C102:E102" si="33">STDEV(C97:C100)</f>
        <v>1.317121987996227</v>
      </c>
      <c r="D102" s="1">
        <f t="shared" si="33"/>
        <v>14.352255320648954</v>
      </c>
      <c r="E102" s="1">
        <f t="shared" si="33"/>
        <v>0.23128858413035572</v>
      </c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</row>
    <row r="103" spans="1:29" x14ac:dyDescent="0.2">
      <c r="F103" s="4">
        <f>B101/(C101+E101)</f>
        <v>2.9348057946683661</v>
      </c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</row>
    <row r="104" spans="1:29" x14ac:dyDescent="0.2"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</row>
    <row r="105" spans="1:29" x14ac:dyDescent="0.2">
      <c r="A105" s="3" t="s">
        <v>11</v>
      </c>
      <c r="B105" s="1">
        <v>7668.4136904761899</v>
      </c>
      <c r="C105" s="1">
        <v>11239.752508361204</v>
      </c>
      <c r="D105" s="1">
        <v>7119.604838709678</v>
      </c>
      <c r="E105" s="1">
        <v>1281.4412698412698</v>
      </c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</row>
    <row r="106" spans="1:29" x14ac:dyDescent="0.2">
      <c r="B106" s="1">
        <v>7426.3677811550142</v>
      </c>
      <c r="C106" s="1">
        <v>8107.9692307692303</v>
      </c>
      <c r="D106" s="1">
        <v>5071.5753968253966</v>
      </c>
      <c r="E106" s="1">
        <v>1273.4326530612245</v>
      </c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</row>
    <row r="107" spans="1:29" x14ac:dyDescent="0.2">
      <c r="B107" s="1">
        <v>7677.622691292876</v>
      </c>
      <c r="C107" s="1">
        <v>7365.6819787985869</v>
      </c>
      <c r="D107" s="1">
        <v>5344.8634812286691</v>
      </c>
      <c r="E107" s="1">
        <v>1322.7380952380954</v>
      </c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</row>
    <row r="108" spans="1:29" x14ac:dyDescent="0.2">
      <c r="C108" s="1">
        <v>8749.802228412258</v>
      </c>
      <c r="D108" s="1">
        <v>5720.7331288343557</v>
      </c>
      <c r="E108" s="1">
        <v>1369.3587301587302</v>
      </c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</row>
    <row r="109" spans="1:29" x14ac:dyDescent="0.2">
      <c r="A109" s="2" t="s">
        <v>5</v>
      </c>
      <c r="B109" s="1">
        <f>AVERAGE(B105:B108)</f>
        <v>7590.8013876413606</v>
      </c>
      <c r="C109" s="1">
        <f t="shared" ref="C109:E109" si="34">AVERAGE(C105:C108)</f>
        <v>8865.8014865853202</v>
      </c>
      <c r="D109" s="1">
        <f t="shared" si="34"/>
        <v>5814.1942113995246</v>
      </c>
      <c r="E109" s="1">
        <f t="shared" si="34"/>
        <v>1311.74268707483</v>
      </c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</row>
    <row r="110" spans="1:29" x14ac:dyDescent="0.2">
      <c r="A110" s="2" t="s">
        <v>15</v>
      </c>
      <c r="B110" s="1">
        <f>STDEV(B105:B108)</f>
        <v>142.47810228449231</v>
      </c>
      <c r="C110" s="1">
        <f t="shared" ref="C110:E110" si="35">STDEV(C105:C108)</f>
        <v>1680.6514160968538</v>
      </c>
      <c r="D110" s="1">
        <f t="shared" si="35"/>
        <v>910.05236440744761</v>
      </c>
      <c r="E110" s="1">
        <f t="shared" si="35"/>
        <v>44.069422558082728</v>
      </c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</row>
    <row r="111" spans="1:29" x14ac:dyDescent="0.2"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</row>
    <row r="112" spans="1:29" x14ac:dyDescent="0.2"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</row>
    <row r="113" spans="1:29" x14ac:dyDescent="0.2">
      <c r="A113" s="2" t="s">
        <v>16</v>
      </c>
      <c r="B113" s="1">
        <f t="shared" ref="B113:E115" si="36">B105*100/19025</f>
        <v>40.307036480820969</v>
      </c>
      <c r="C113" s="1">
        <f t="shared" si="36"/>
        <v>59.078856811359813</v>
      </c>
      <c r="D113" s="1">
        <f t="shared" si="36"/>
        <v>37.422364461023271</v>
      </c>
      <c r="E113" s="1">
        <f t="shared" si="36"/>
        <v>6.7355651502826275</v>
      </c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</row>
    <row r="114" spans="1:29" x14ac:dyDescent="0.2">
      <c r="B114" s="1">
        <f t="shared" si="36"/>
        <v>39.034784657845016</v>
      </c>
      <c r="C114" s="1">
        <f>C106*100/19025</f>
        <v>42.617446679470326</v>
      </c>
      <c r="D114" s="1">
        <f t="shared" si="36"/>
        <v>26.65742652733454</v>
      </c>
      <c r="E114" s="1">
        <f t="shared" si="36"/>
        <v>6.6934699241063056</v>
      </c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</row>
    <row r="115" spans="1:29" x14ac:dyDescent="0.2">
      <c r="B115" s="1">
        <f t="shared" si="36"/>
        <v>40.355441215731275</v>
      </c>
      <c r="C115" s="1">
        <f t="shared" si="36"/>
        <v>38.71580540761412</v>
      </c>
      <c r="D115" s="1">
        <f t="shared" si="36"/>
        <v>28.093894776497606</v>
      </c>
      <c r="E115" s="1">
        <f t="shared" si="36"/>
        <v>6.9526312496089107</v>
      </c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</row>
    <row r="116" spans="1:29" x14ac:dyDescent="0.2">
      <c r="C116" s="1">
        <f>C108*100/19025</f>
        <v>45.991076102035521</v>
      </c>
      <c r="D116" s="1">
        <f>D108*100/19025</f>
        <v>30.069556524753509</v>
      </c>
      <c r="E116" s="1">
        <f>E108*100/19025</f>
        <v>7.1976805790209211</v>
      </c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</row>
    <row r="117" spans="1:29" x14ac:dyDescent="0.2">
      <c r="A117" s="2" t="s">
        <v>5</v>
      </c>
      <c r="B117" s="4">
        <f>AVERAGE(B113:B116)</f>
        <v>39.899087451465753</v>
      </c>
      <c r="C117" s="4">
        <f t="shared" ref="C117:E117" si="37">AVERAGE(C113:C116)</f>
        <v>46.600796250119942</v>
      </c>
      <c r="D117" s="4">
        <f t="shared" si="37"/>
        <v>30.560810572402232</v>
      </c>
      <c r="E117" s="4">
        <f t="shared" si="37"/>
        <v>6.8948367257546916</v>
      </c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</row>
    <row r="118" spans="1:29" x14ac:dyDescent="0.2">
      <c r="A118" s="2" t="s">
        <v>15</v>
      </c>
      <c r="B118" s="1">
        <f>STDEV(B113:B116)</f>
        <v>0.74889935497761828</v>
      </c>
      <c r="C118" s="1">
        <f t="shared" ref="C118:E118" si="38">STDEV(C113:C116)</f>
        <v>8.8339102028744563</v>
      </c>
      <c r="D118" s="1">
        <f t="shared" si="38"/>
        <v>4.7834552662677527</v>
      </c>
      <c r="E118" s="1">
        <f t="shared" si="38"/>
        <v>0.23163954038414031</v>
      </c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</row>
    <row r="119" spans="1:29" x14ac:dyDescent="0.2">
      <c r="F119" s="4">
        <f>C117/(D117+E117)</f>
        <v>1.2441594155125713</v>
      </c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</row>
    <row r="120" spans="1:29" x14ac:dyDescent="0.2">
      <c r="A120" s="2" t="s">
        <v>141</v>
      </c>
      <c r="B120" s="1">
        <v>0.22800000000000001</v>
      </c>
      <c r="F120" s="4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</row>
    <row r="121" spans="1:29" x14ac:dyDescent="0.2">
      <c r="A121" s="2" t="s">
        <v>142</v>
      </c>
      <c r="B121" s="1">
        <v>2.1399999999999999E-2</v>
      </c>
      <c r="F121" s="4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</row>
    <row r="122" spans="1:29" x14ac:dyDescent="0.2">
      <c r="A122" s="2" t="s">
        <v>143</v>
      </c>
      <c r="B122" s="1">
        <v>1.8800000000000001E-2</v>
      </c>
      <c r="F122" s="4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</row>
    <row r="123" spans="1:29" x14ac:dyDescent="0.2">
      <c r="F123" s="4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</row>
    <row r="124" spans="1:29" x14ac:dyDescent="0.2"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</row>
    <row r="125" spans="1:29" x14ac:dyDescent="0.2">
      <c r="A125" s="3" t="s">
        <v>19</v>
      </c>
      <c r="B125" s="1">
        <v>1751.2654869999999</v>
      </c>
      <c r="C125" s="1">
        <v>247.30543929999999</v>
      </c>
      <c r="D125" s="1">
        <v>9786.3087720000003</v>
      </c>
      <c r="E125" s="1">
        <v>89.804347829999998</v>
      </c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</row>
    <row r="126" spans="1:29" x14ac:dyDescent="0.2">
      <c r="B126" s="1">
        <v>1982.342007</v>
      </c>
      <c r="C126" s="1">
        <v>201.56370659999999</v>
      </c>
      <c r="D126" s="1">
        <v>7134.3468750000002</v>
      </c>
      <c r="E126" s="1">
        <v>91.933333329999996</v>
      </c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</row>
    <row r="127" spans="1:29" x14ac:dyDescent="0.2">
      <c r="B127" s="1">
        <v>2083.6274509999998</v>
      </c>
      <c r="C127" s="1">
        <v>217.8483871</v>
      </c>
      <c r="D127" s="1">
        <v>9590.8867919999993</v>
      </c>
      <c r="E127" s="1">
        <v>81.298136650000004</v>
      </c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</row>
    <row r="128" spans="1:29" x14ac:dyDescent="0.2">
      <c r="B128" s="1">
        <v>1383.8398440000001</v>
      </c>
      <c r="C128" s="1">
        <v>205.34323430000001</v>
      </c>
      <c r="D128" s="1">
        <v>8513.8258260000002</v>
      </c>
      <c r="E128" s="1">
        <v>113.61290320000001</v>
      </c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</row>
    <row r="129" spans="1:29" x14ac:dyDescent="0.2">
      <c r="A129" s="2" t="s">
        <v>5</v>
      </c>
      <c r="B129" s="1">
        <f>AVERAGE(B125:B128)</f>
        <v>1800.2686972500001</v>
      </c>
      <c r="C129" s="1">
        <f t="shared" ref="C129:E129" si="39">AVERAGE(C125:C128)</f>
        <v>218.01519182499999</v>
      </c>
      <c r="D129" s="1">
        <f t="shared" si="39"/>
        <v>8756.3420662499993</v>
      </c>
      <c r="E129" s="1">
        <f t="shared" si="39"/>
        <v>94.162180252500008</v>
      </c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</row>
    <row r="130" spans="1:29" x14ac:dyDescent="0.2">
      <c r="A130" s="2" t="s">
        <v>15</v>
      </c>
      <c r="B130" s="1">
        <f>STDEV(B125:B128)</f>
        <v>310.51418533564959</v>
      </c>
      <c r="C130" s="1">
        <f t="shared" ref="C130:E130" si="40">STDEV(C125:C128)</f>
        <v>20.729819862433466</v>
      </c>
      <c r="D130" s="1">
        <f t="shared" si="40"/>
        <v>1217.5082260439135</v>
      </c>
      <c r="E130" s="1">
        <f t="shared" si="40"/>
        <v>13.757091541140401</v>
      </c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</row>
    <row r="131" spans="1:29" x14ac:dyDescent="0.2"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</row>
    <row r="132" spans="1:29" x14ac:dyDescent="0.2"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</row>
    <row r="133" spans="1:29" x14ac:dyDescent="0.2">
      <c r="A133" s="2" t="s">
        <v>16</v>
      </c>
      <c r="B133" s="1">
        <f t="shared" ref="B133:E136" si="41">B125*100/19025</f>
        <v>9.2050748331143222</v>
      </c>
      <c r="C133" s="1">
        <f t="shared" si="41"/>
        <v>1.2998971842312745</v>
      </c>
      <c r="D133" s="1">
        <f t="shared" si="41"/>
        <v>51.439205109067018</v>
      </c>
      <c r="E133" s="1">
        <f t="shared" si="41"/>
        <v>0.4720333657293036</v>
      </c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</row>
    <row r="134" spans="1:29" x14ac:dyDescent="0.2">
      <c r="B134" s="1">
        <f t="shared" si="41"/>
        <v>10.419668893561104</v>
      </c>
      <c r="C134" s="1">
        <f t="shared" si="41"/>
        <v>1.0594675773981603</v>
      </c>
      <c r="D134" s="1">
        <f t="shared" si="41"/>
        <v>37.499852168199737</v>
      </c>
      <c r="E134" s="1">
        <f t="shared" si="41"/>
        <v>0.48322382827858085</v>
      </c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</row>
    <row r="135" spans="1:29" x14ac:dyDescent="0.2">
      <c r="B135" s="1">
        <f t="shared" si="41"/>
        <v>10.952049676741128</v>
      </c>
      <c r="C135" s="1">
        <f t="shared" si="41"/>
        <v>1.1450637955321945</v>
      </c>
      <c r="D135" s="1">
        <f t="shared" si="41"/>
        <v>50.412019931668851</v>
      </c>
      <c r="E135" s="1">
        <f t="shared" si="41"/>
        <v>0.42732266307490147</v>
      </c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</row>
    <row r="136" spans="1:29" x14ac:dyDescent="0.2">
      <c r="B136" s="1">
        <f t="shared" si="41"/>
        <v>7.2737968147174774</v>
      </c>
      <c r="C136" s="1">
        <f t="shared" si="41"/>
        <v>1.0793336888304863</v>
      </c>
      <c r="D136" s="1">
        <f t="shared" si="41"/>
        <v>44.750727074901448</v>
      </c>
      <c r="E136" s="1">
        <f t="shared" si="41"/>
        <v>0.59717688935611035</v>
      </c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</row>
    <row r="137" spans="1:29" x14ac:dyDescent="0.2">
      <c r="A137" s="2" t="s">
        <v>5</v>
      </c>
      <c r="B137" s="4">
        <f>AVERAGE(B133:B136)</f>
        <v>9.4626475545335076</v>
      </c>
      <c r="C137" s="4">
        <f t="shared" ref="C137:E137" si="42">AVERAGE(C133:C136)</f>
        <v>1.1459405614980289</v>
      </c>
      <c r="D137" s="4">
        <f t="shared" si="42"/>
        <v>46.025451070959264</v>
      </c>
      <c r="E137" s="4">
        <f t="shared" si="42"/>
        <v>0.49493918660972402</v>
      </c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</row>
    <row r="138" spans="1:29" x14ac:dyDescent="0.2">
      <c r="A138" s="2" t="s">
        <v>15</v>
      </c>
      <c r="B138" s="1">
        <f>STDEV(B133:B136)</f>
        <v>1.6321376364554576</v>
      </c>
      <c r="C138" s="1">
        <f t="shared" ref="C138:E138" si="43">STDEV(C133:C136)</f>
        <v>0.10896094540043867</v>
      </c>
      <c r="D138" s="1">
        <f t="shared" si="43"/>
        <v>6.3995176138970518</v>
      </c>
      <c r="E138" s="1">
        <f t="shared" si="43"/>
        <v>7.2310599427808209E-2</v>
      </c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</row>
    <row r="139" spans="1:29" x14ac:dyDescent="0.2">
      <c r="F139" s="4">
        <f>D137/(C137+E137)</f>
        <v>28.049252923034352</v>
      </c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</row>
    <row r="140" spans="1:29" x14ac:dyDescent="0.2"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</row>
    <row r="141" spans="1:29" x14ac:dyDescent="0.2">
      <c r="I141" s="2" t="s">
        <v>0</v>
      </c>
      <c r="J141" s="2" t="s">
        <v>1</v>
      </c>
      <c r="K141" s="2" t="s">
        <v>2</v>
      </c>
      <c r="L141" s="2" t="s">
        <v>3</v>
      </c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</row>
    <row r="142" spans="1:29" x14ac:dyDescent="0.2">
      <c r="A142" s="3" t="s">
        <v>21</v>
      </c>
      <c r="B142" s="1">
        <v>5553.3513513513517</v>
      </c>
      <c r="C142" s="1">
        <v>2144.1481481481483</v>
      </c>
      <c r="D142" s="1">
        <v>1543.1520912547528</v>
      </c>
      <c r="E142" s="1">
        <v>192.79411764705881</v>
      </c>
      <c r="G142" s="2" t="s">
        <v>14</v>
      </c>
      <c r="H142" s="2" t="s">
        <v>4</v>
      </c>
      <c r="I142" s="1">
        <v>18786.512437810947</v>
      </c>
      <c r="J142" s="1">
        <v>4760.0846774193551</v>
      </c>
      <c r="K142" s="1">
        <v>2027.4817813765183</v>
      </c>
      <c r="L142" s="1">
        <v>390.32156862745097</v>
      </c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</row>
    <row r="143" spans="1:29" x14ac:dyDescent="0.2">
      <c r="B143" s="1">
        <v>4704.1068702290077</v>
      </c>
      <c r="C143" s="1">
        <v>2051.4839999999999</v>
      </c>
      <c r="D143" s="1">
        <v>1396.6632996632998</v>
      </c>
      <c r="E143" s="1">
        <v>199.3954372623574</v>
      </c>
      <c r="G143" s="2" t="s">
        <v>23</v>
      </c>
      <c r="I143" s="1">
        <v>12541.612334801763</v>
      </c>
      <c r="J143" s="1">
        <v>3995.220447284345</v>
      </c>
      <c r="K143" s="1">
        <v>2236.5138888888887</v>
      </c>
      <c r="L143" s="1">
        <v>239.46263345195729</v>
      </c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</row>
    <row r="144" spans="1:29" x14ac:dyDescent="0.2">
      <c r="B144" s="1">
        <v>5246.6043956043959</v>
      </c>
      <c r="C144" s="1">
        <v>2059.7479338842977</v>
      </c>
      <c r="D144" s="1">
        <v>1050.9906976744187</v>
      </c>
      <c r="E144" s="1">
        <v>133.13168724279836</v>
      </c>
      <c r="I144" s="1">
        <v>16121.808612440191</v>
      </c>
      <c r="J144" s="1">
        <v>5655.5957446808507</v>
      </c>
      <c r="K144" s="1">
        <v>2012.2112068965516</v>
      </c>
      <c r="L144" s="1">
        <v>322.58018867924528</v>
      </c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</row>
    <row r="145" spans="1:29" x14ac:dyDescent="0.2">
      <c r="A145" s="2" t="s">
        <v>5</v>
      </c>
      <c r="B145" s="1">
        <f>AVERAGE(B142:B144)</f>
        <v>5168.020872394919</v>
      </c>
      <c r="C145" s="1">
        <f t="shared" ref="C145:E145" si="44">AVERAGE(C142:C144)</f>
        <v>2085.1266940108153</v>
      </c>
      <c r="D145" s="1">
        <f t="shared" si="44"/>
        <v>1330.2686961974905</v>
      </c>
      <c r="E145" s="1">
        <f t="shared" si="44"/>
        <v>175.10708071740487</v>
      </c>
      <c r="H145" s="2" t="s">
        <v>5</v>
      </c>
      <c r="I145" s="1">
        <f>AVERAGE(I142:I144)</f>
        <v>15816.6444616843</v>
      </c>
      <c r="J145" s="1">
        <f t="shared" ref="J145:L145" si="45">AVERAGE(J142:J144)</f>
        <v>4803.633623128183</v>
      </c>
      <c r="K145" s="1">
        <f t="shared" si="45"/>
        <v>2092.0689590539864</v>
      </c>
      <c r="L145" s="1">
        <f t="shared" si="45"/>
        <v>317.4547969195512</v>
      </c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</row>
    <row r="146" spans="1:29" x14ac:dyDescent="0.2">
      <c r="A146" s="2" t="s">
        <v>15</v>
      </c>
      <c r="B146" s="1">
        <f>STDEV(B142:B144)</f>
        <v>430.04136402118422</v>
      </c>
      <c r="C146" s="1">
        <f t="shared" ref="C146:E146" si="46">STDEV(C142:C144)</f>
        <v>51.280816951126916</v>
      </c>
      <c r="D146" s="1">
        <f t="shared" si="46"/>
        <v>252.70910521738287</v>
      </c>
      <c r="E146" s="1">
        <f t="shared" si="46"/>
        <v>36.501295842433592</v>
      </c>
      <c r="H146" s="2" t="s">
        <v>15</v>
      </c>
      <c r="I146" s="1">
        <f>STDEV(I142:I144)</f>
        <v>3133.6142381156187</v>
      </c>
      <c r="J146" s="1">
        <f t="shared" ref="J146:L146" si="47">STDEV(J142:J144)</f>
        <v>831.04387071646318</v>
      </c>
      <c r="K146" s="1">
        <f t="shared" si="47"/>
        <v>125.32577918167706</v>
      </c>
      <c r="L146" s="1">
        <f t="shared" si="47"/>
        <v>75.559955076010112</v>
      </c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</row>
    <row r="147" spans="1:29" x14ac:dyDescent="0.2"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</row>
    <row r="148" spans="1:29" x14ac:dyDescent="0.2"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</row>
    <row r="149" spans="1:29" x14ac:dyDescent="0.2">
      <c r="A149" s="2" t="s">
        <v>16</v>
      </c>
      <c r="B149" s="1">
        <f>B142*100/15817</f>
        <v>35.11001676266897</v>
      </c>
      <c r="C149" s="1">
        <f t="shared" ref="C149:E149" si="48">C142*100/15817</f>
        <v>13.555972359791037</v>
      </c>
      <c r="D149" s="1">
        <f t="shared" si="48"/>
        <v>9.7562881156651251</v>
      </c>
      <c r="E149" s="1">
        <f t="shared" si="48"/>
        <v>1.2189044549981589</v>
      </c>
      <c r="H149" s="2" t="s">
        <v>16</v>
      </c>
      <c r="I149" s="1">
        <f xml:space="preserve"> I142*100/15817</f>
        <v>118.7741824480682</v>
      </c>
      <c r="J149" s="1">
        <f t="shared" ref="J149:L149" si="49" xml:space="preserve"> J142*100/15817</f>
        <v>30.094737797429065</v>
      </c>
      <c r="K149" s="1">
        <f t="shared" si="49"/>
        <v>12.81837125483036</v>
      </c>
      <c r="L149" s="1">
        <f t="shared" si="49"/>
        <v>2.4677345174650753</v>
      </c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</row>
    <row r="150" spans="1:29" x14ac:dyDescent="0.2">
      <c r="B150" s="1">
        <f t="shared" ref="B150:E151" si="50">B143*100/15817</f>
        <v>29.740828666807914</v>
      </c>
      <c r="C150" s="1">
        <f>C143*100/15817</f>
        <v>12.970120756148447</v>
      </c>
      <c r="D150" s="1">
        <f t="shared" si="50"/>
        <v>8.830140353185179</v>
      </c>
      <c r="E150" s="1">
        <f t="shared" si="50"/>
        <v>1.2606400535016591</v>
      </c>
      <c r="I150" s="1">
        <f t="shared" ref="I150:L151" si="51" xml:space="preserve"> I143*100/15817</f>
        <v>79.291979103507373</v>
      </c>
      <c r="J150" s="1">
        <f t="shared" si="51"/>
        <v>25.259027927447338</v>
      </c>
      <c r="K150" s="1">
        <f t="shared" si="51"/>
        <v>14.139937338868867</v>
      </c>
      <c r="L150" s="1">
        <f t="shared" si="51"/>
        <v>1.5139573462221489</v>
      </c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</row>
    <row r="151" spans="1:29" x14ac:dyDescent="0.2">
      <c r="B151" s="1">
        <f t="shared" si="50"/>
        <v>33.170666976066229</v>
      </c>
      <c r="C151" s="1">
        <f t="shared" si="50"/>
        <v>13.022367919860262</v>
      </c>
      <c r="D151" s="1">
        <f t="shared" si="50"/>
        <v>6.6446905081521059</v>
      </c>
      <c r="E151" s="1">
        <f t="shared" si="50"/>
        <v>0.84169998889042397</v>
      </c>
      <c r="I151" s="1">
        <f t="shared" si="51"/>
        <v>101.92709497654543</v>
      </c>
      <c r="J151" s="1">
        <f t="shared" si="51"/>
        <v>35.75643765999147</v>
      </c>
      <c r="K151" s="1">
        <f t="shared" si="51"/>
        <v>12.72182592714517</v>
      </c>
      <c r="L151" s="1">
        <f t="shared" si="51"/>
        <v>2.0394524162562133</v>
      </c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</row>
    <row r="152" spans="1:29" x14ac:dyDescent="0.2">
      <c r="A152" s="2" t="s">
        <v>5</v>
      </c>
      <c r="B152" s="4">
        <f>AVERAGE(B149:B151)</f>
        <v>32.673837468514371</v>
      </c>
      <c r="C152" s="4">
        <f t="shared" ref="C152:E152" si="52">AVERAGE(C149:C151)</f>
        <v>13.182820345266583</v>
      </c>
      <c r="D152" s="4">
        <f t="shared" si="52"/>
        <v>8.4103729923341373</v>
      </c>
      <c r="E152" s="4">
        <f t="shared" si="52"/>
        <v>1.1070814991300806</v>
      </c>
      <c r="H152" s="2" t="s">
        <v>5</v>
      </c>
      <c r="I152" s="4">
        <f>AVERAGE(I149:I151)</f>
        <v>99.99775217604035</v>
      </c>
      <c r="J152" s="4">
        <f t="shared" ref="J152:L152" si="53">AVERAGE(J149:J151)</f>
        <v>30.370067794955958</v>
      </c>
      <c r="K152" s="4">
        <f t="shared" si="53"/>
        <v>13.226711506948133</v>
      </c>
      <c r="L152" s="4">
        <f t="shared" si="53"/>
        <v>2.0070480933144794</v>
      </c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</row>
    <row r="153" spans="1:29" x14ac:dyDescent="0.2">
      <c r="A153" s="2" t="s">
        <v>15</v>
      </c>
      <c r="B153" s="1">
        <f>STDEV(B149:B151)</f>
        <v>2.7188554341606106</v>
      </c>
      <c r="C153" s="1">
        <f t="shared" ref="C153:E153" si="54">STDEV(C149:C151)</f>
        <v>0.32421329551196171</v>
      </c>
      <c r="D153" s="1">
        <f t="shared" si="54"/>
        <v>1.5977056661654132</v>
      </c>
      <c r="E153" s="1">
        <f t="shared" si="54"/>
        <v>0.23077256017217906</v>
      </c>
      <c r="H153" s="2" t="s">
        <v>15</v>
      </c>
      <c r="I153" s="1">
        <f>STDEV(I149:I151)</f>
        <v>19.811685136976781</v>
      </c>
      <c r="J153" s="1">
        <f t="shared" ref="J153:L153" si="55">STDEV(J149:J151)</f>
        <v>5.2541181685304554</v>
      </c>
      <c r="K153" s="1">
        <f t="shared" si="55"/>
        <v>0.7923486070789475</v>
      </c>
      <c r="L153" s="1">
        <f t="shared" si="55"/>
        <v>0.47771356816090432</v>
      </c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</row>
    <row r="154" spans="1:29" x14ac:dyDescent="0.2">
      <c r="F154" s="4">
        <f>B152/(D152+E152)</f>
        <v>3.4330437301085164</v>
      </c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</row>
    <row r="155" spans="1:29" x14ac:dyDescent="0.2">
      <c r="I155" s="2" t="s">
        <v>0</v>
      </c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</row>
    <row r="156" spans="1:29" x14ac:dyDescent="0.2">
      <c r="A156" s="3" t="s">
        <v>28</v>
      </c>
      <c r="B156" s="1">
        <v>16321.423913043476</v>
      </c>
      <c r="C156" s="1">
        <v>3050.1854545454539</v>
      </c>
      <c r="D156" s="1">
        <v>3985.705882352941</v>
      </c>
      <c r="E156" s="1">
        <v>209.84063745019918</v>
      </c>
      <c r="G156" s="2" t="s">
        <v>14</v>
      </c>
      <c r="H156" s="2" t="s">
        <v>4</v>
      </c>
      <c r="I156" s="2">
        <v>17160.619528619529</v>
      </c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</row>
    <row r="157" spans="1:29" x14ac:dyDescent="0.2">
      <c r="B157" s="1">
        <v>14521.466898954704</v>
      </c>
      <c r="C157" s="1">
        <v>2715.6091205211728</v>
      </c>
      <c r="D157" s="1">
        <v>4336.8062015503874</v>
      </c>
      <c r="E157" s="1">
        <v>232.35537190082647</v>
      </c>
      <c r="G157" s="2" t="s">
        <v>35</v>
      </c>
      <c r="I157" s="2">
        <v>16813.214285714283</v>
      </c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</row>
    <row r="158" spans="1:29" x14ac:dyDescent="0.2">
      <c r="B158" s="1">
        <v>15356.934306569341</v>
      </c>
      <c r="C158" s="1">
        <v>3558.4943396226413</v>
      </c>
      <c r="D158" s="1">
        <v>3897.9349315068494</v>
      </c>
      <c r="E158" s="1">
        <v>237.93427230046947</v>
      </c>
      <c r="I158" s="2">
        <v>19072.798534798534</v>
      </c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</row>
    <row r="159" spans="1:29" x14ac:dyDescent="0.2">
      <c r="B159" s="1">
        <v>10670.115068493151</v>
      </c>
      <c r="C159" s="1">
        <v>2589.0962962962963</v>
      </c>
      <c r="D159" s="1">
        <v>4029.0472440944882</v>
      </c>
      <c r="E159" s="1">
        <v>231.58474576271189</v>
      </c>
      <c r="G159" s="2"/>
      <c r="I159" s="2">
        <v>14599.395833333334</v>
      </c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</row>
    <row r="160" spans="1:29" x14ac:dyDescent="0.2">
      <c r="A160" s="2" t="s">
        <v>5</v>
      </c>
      <c r="B160" s="1">
        <f>AVERAGE(B156:B159)</f>
        <v>14217.485046765167</v>
      </c>
      <c r="C160" s="1">
        <f t="shared" ref="C160:E160" si="56">AVERAGE(C156:C159)</f>
        <v>2978.3463027463913</v>
      </c>
      <c r="D160" s="1">
        <f t="shared" si="56"/>
        <v>4062.3735648761663</v>
      </c>
      <c r="E160" s="1">
        <f t="shared" si="56"/>
        <v>227.92875685355176</v>
      </c>
      <c r="G160" s="2"/>
      <c r="I160" s="2">
        <v>12270.802359882004</v>
      </c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</row>
    <row r="161" spans="1:29" x14ac:dyDescent="0.2">
      <c r="A161" s="2" t="s">
        <v>15</v>
      </c>
      <c r="B161" s="1">
        <f>STDEV(B156:B159)</f>
        <v>2476.6336088806192</v>
      </c>
      <c r="C161" s="1">
        <f t="shared" ref="C161:E161" si="57">STDEV(C156:C159)</f>
        <v>432.92763169980913</v>
      </c>
      <c r="D161" s="1">
        <f t="shared" si="57"/>
        <v>190.91177143439765</v>
      </c>
      <c r="E161" s="1">
        <f t="shared" si="57"/>
        <v>12.386169418469803</v>
      </c>
      <c r="I161" s="2">
        <v>15633.198653198653</v>
      </c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</row>
    <row r="162" spans="1:29" x14ac:dyDescent="0.2">
      <c r="I162" s="2">
        <v>16979.6875</v>
      </c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</row>
    <row r="163" spans="1:29" x14ac:dyDescent="0.2">
      <c r="G163" s="2"/>
      <c r="I163" s="2">
        <v>17350.883999999998</v>
      </c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</row>
    <row r="164" spans="1:29" x14ac:dyDescent="0.2">
      <c r="A164" s="2" t="s">
        <v>16</v>
      </c>
      <c r="B164" s="1">
        <f>B156*100/16235</f>
        <v>100.53233084720343</v>
      </c>
      <c r="C164" s="1">
        <f t="shared" ref="C164:E164" si="58">C156*100/16235</f>
        <v>18.787714533695436</v>
      </c>
      <c r="D164" s="1">
        <f t="shared" si="58"/>
        <v>24.550082429029509</v>
      </c>
      <c r="E164" s="1">
        <f t="shared" si="58"/>
        <v>1.2925200951659943</v>
      </c>
      <c r="H164" s="2" t="s">
        <v>5</v>
      </c>
      <c r="I164" s="2">
        <f>AVERAGE(I156:I163)</f>
        <v>16235.075086943289</v>
      </c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</row>
    <row r="165" spans="1:29" x14ac:dyDescent="0.2">
      <c r="B165" s="1">
        <f t="shared" ref="B165:E167" si="59">B157*100/16235</f>
        <v>89.445438244254419</v>
      </c>
      <c r="C165" s="1">
        <f t="shared" si="59"/>
        <v>16.726880939459026</v>
      </c>
      <c r="D165" s="1">
        <f t="shared" si="59"/>
        <v>26.7126960366516</v>
      </c>
      <c r="E165" s="1">
        <f t="shared" si="59"/>
        <v>1.4312003196847949</v>
      </c>
      <c r="H165" s="2" t="s">
        <v>15</v>
      </c>
      <c r="I165" s="2">
        <f>STDEV(I156:I163)</f>
        <v>2063.1525497931452</v>
      </c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</row>
    <row r="166" spans="1:29" x14ac:dyDescent="0.2">
      <c r="B166" s="1">
        <f t="shared" si="59"/>
        <v>94.591526372462837</v>
      </c>
      <c r="C166" s="1">
        <f t="shared" si="59"/>
        <v>21.918659313967609</v>
      </c>
      <c r="D166" s="1">
        <f t="shared" si="59"/>
        <v>24.009454459543267</v>
      </c>
      <c r="E166" s="1">
        <f t="shared" si="59"/>
        <v>1.4655637345270678</v>
      </c>
      <c r="G166" s="2"/>
      <c r="I166" s="2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</row>
    <row r="167" spans="1:29" x14ac:dyDescent="0.2">
      <c r="B167" s="1">
        <f t="shared" si="59"/>
        <v>65.722913880462883</v>
      </c>
      <c r="C167" s="1">
        <f t="shared" si="59"/>
        <v>15.947621165976571</v>
      </c>
      <c r="D167" s="1">
        <f>D159*100/16235</f>
        <v>24.817044928207501</v>
      </c>
      <c r="E167" s="1">
        <f>E159*100/16235</f>
        <v>1.4264536234229253</v>
      </c>
      <c r="G167" s="2"/>
      <c r="I167" s="2"/>
      <c r="O167"/>
      <c r="P167"/>
      <c r="Q167"/>
      <c r="R167"/>
      <c r="S167"/>
      <c r="T167"/>
      <c r="U167"/>
      <c r="V167"/>
      <c r="W167"/>
      <c r="X167"/>
      <c r="Y167"/>
      <c r="Z167"/>
      <c r="AA167"/>
      <c r="AB167"/>
      <c r="AC167"/>
    </row>
    <row r="168" spans="1:29" x14ac:dyDescent="0.2">
      <c r="A168" s="2" t="s">
        <v>5</v>
      </c>
      <c r="B168" s="4">
        <f>AVERAGE(B164:B167)</f>
        <v>87.573052336095898</v>
      </c>
      <c r="C168" s="4">
        <f t="shared" ref="C168:E168" si="60">AVERAGE(C164:C167)</f>
        <v>18.345218988274659</v>
      </c>
      <c r="D168" s="4">
        <f t="shared" si="60"/>
        <v>25.022319463357967</v>
      </c>
      <c r="E168" s="4">
        <f t="shared" si="60"/>
        <v>1.4039344432001957</v>
      </c>
      <c r="H168" s="2" t="s">
        <v>16</v>
      </c>
      <c r="I168" s="2">
        <f t="shared" ref="I168:I175" si="61">I156*100/16235</f>
        <v>105.70138299118896</v>
      </c>
      <c r="O168"/>
      <c r="P168"/>
      <c r="Q168"/>
      <c r="R168"/>
      <c r="S168"/>
      <c r="T168"/>
      <c r="U168"/>
      <c r="V168"/>
      <c r="W168"/>
      <c r="X168"/>
      <c r="Y168"/>
      <c r="Z168"/>
      <c r="AA168"/>
      <c r="AB168"/>
      <c r="AC168"/>
    </row>
    <row r="169" spans="1:29" x14ac:dyDescent="0.2">
      <c r="A169" s="2" t="s">
        <v>15</v>
      </c>
      <c r="B169" s="1">
        <f>STDEV(B164:B167)</f>
        <v>15.254903658026455</v>
      </c>
      <c r="C169" s="1">
        <f t="shared" ref="C169:E169" si="62">STDEV(C164:C167)</f>
        <v>2.6666315472732558</v>
      </c>
      <c r="D169" s="1">
        <f t="shared" si="62"/>
        <v>1.1759271415731298</v>
      </c>
      <c r="E169" s="1">
        <f t="shared" si="62"/>
        <v>7.6293005349367421E-2</v>
      </c>
      <c r="F169" s="4"/>
      <c r="I169" s="2">
        <f t="shared" si="61"/>
        <v>103.56152932377137</v>
      </c>
      <c r="O169"/>
      <c r="P169"/>
      <c r="Q169"/>
      <c r="R169"/>
      <c r="S169"/>
      <c r="T169"/>
      <c r="U169"/>
      <c r="V169"/>
      <c r="W169"/>
      <c r="X169"/>
      <c r="Y169"/>
      <c r="Z169"/>
      <c r="AA169"/>
      <c r="AB169"/>
      <c r="AC169"/>
    </row>
    <row r="170" spans="1:29" x14ac:dyDescent="0.2">
      <c r="F170" s="4">
        <f>B168/(C168+E168)</f>
        <v>4.4342686708042853</v>
      </c>
      <c r="I170" s="2">
        <f t="shared" si="61"/>
        <v>117.47951053155857</v>
      </c>
      <c r="O170"/>
      <c r="P170"/>
      <c r="Q170"/>
      <c r="R170"/>
      <c r="S170"/>
      <c r="T170"/>
      <c r="U170"/>
      <c r="V170"/>
      <c r="W170"/>
      <c r="X170"/>
      <c r="Y170"/>
      <c r="Z170"/>
      <c r="AA170"/>
      <c r="AB170"/>
      <c r="AC170"/>
    </row>
    <row r="171" spans="1:29" x14ac:dyDescent="0.2">
      <c r="A171" s="1"/>
      <c r="I171" s="2">
        <f t="shared" si="61"/>
        <v>89.925443999589376</v>
      </c>
      <c r="O171"/>
      <c r="P171"/>
      <c r="Q171"/>
      <c r="R171"/>
      <c r="S171"/>
      <c r="T171"/>
      <c r="U171"/>
      <c r="V171"/>
      <c r="W171"/>
      <c r="X171"/>
      <c r="Y171"/>
      <c r="Z171"/>
      <c r="AA171"/>
      <c r="AB171"/>
      <c r="AC171"/>
    </row>
    <row r="172" spans="1:29" x14ac:dyDescent="0.2">
      <c r="A172" s="1"/>
      <c r="I172" s="2">
        <f t="shared" si="61"/>
        <v>75.582398274604273</v>
      </c>
      <c r="O172"/>
      <c r="P172"/>
      <c r="Q172"/>
      <c r="R172"/>
      <c r="S172"/>
      <c r="T172"/>
      <c r="U172"/>
      <c r="V172"/>
      <c r="W172"/>
      <c r="X172"/>
      <c r="Y172"/>
      <c r="Z172"/>
      <c r="AA172"/>
      <c r="AB172"/>
      <c r="AC172"/>
    </row>
    <row r="173" spans="1:29" x14ac:dyDescent="0.2">
      <c r="F173" s="4"/>
      <c r="I173" s="2">
        <f t="shared" si="61"/>
        <v>96.293185421611653</v>
      </c>
      <c r="O173"/>
      <c r="P173"/>
      <c r="Q173"/>
      <c r="R173"/>
      <c r="S173"/>
      <c r="T173"/>
      <c r="U173"/>
      <c r="V173"/>
      <c r="W173"/>
      <c r="X173"/>
      <c r="Y173"/>
      <c r="Z173"/>
      <c r="AA173"/>
      <c r="AB173"/>
      <c r="AC173"/>
    </row>
    <row r="174" spans="1:29" x14ac:dyDescent="0.2">
      <c r="F174" s="4"/>
      <c r="I174" s="2">
        <f t="shared" si="61"/>
        <v>104.58692639359408</v>
      </c>
      <c r="O174"/>
      <c r="P174"/>
      <c r="Q174"/>
      <c r="R174"/>
      <c r="S174"/>
      <c r="T174"/>
      <c r="U174"/>
      <c r="V174"/>
      <c r="W174"/>
      <c r="X174"/>
      <c r="Y174"/>
      <c r="Z174"/>
      <c r="AA174"/>
      <c r="AB174"/>
      <c r="AC174"/>
    </row>
    <row r="175" spans="1:29" x14ac:dyDescent="0.2">
      <c r="F175" s="4"/>
      <c r="I175" s="2">
        <f t="shared" si="61"/>
        <v>106.87332306744686</v>
      </c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</row>
    <row r="176" spans="1:29" x14ac:dyDescent="0.2">
      <c r="F176" s="4"/>
      <c r="H176" s="2" t="s">
        <v>5</v>
      </c>
      <c r="I176" s="3">
        <f>AVERAGE(I168:I175)</f>
        <v>100.00046250042065</v>
      </c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</row>
    <row r="177" spans="1:29" x14ac:dyDescent="0.2">
      <c r="H177" s="2" t="s">
        <v>15</v>
      </c>
      <c r="I177" s="2">
        <f>STDEV(I168:I175)</f>
        <v>12.708053894629515</v>
      </c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</row>
    <row r="178" spans="1:29" x14ac:dyDescent="0.2"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</row>
    <row r="179" spans="1:29" x14ac:dyDescent="0.2"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</row>
    <row r="180" spans="1:29" x14ac:dyDescent="0.2">
      <c r="I180" s="2" t="s">
        <v>0</v>
      </c>
      <c r="J180" s="2" t="s">
        <v>1</v>
      </c>
      <c r="K180" s="2" t="s">
        <v>2</v>
      </c>
      <c r="L180" s="2" t="s">
        <v>3</v>
      </c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</row>
    <row r="181" spans="1:29" x14ac:dyDescent="0.2">
      <c r="A181" s="3" t="s">
        <v>22</v>
      </c>
      <c r="B181" s="1">
        <v>7222.7509025270756</v>
      </c>
      <c r="C181" s="1">
        <v>11438.432258064517</v>
      </c>
      <c r="D181" s="1">
        <v>8820.0326530612238</v>
      </c>
      <c r="E181" s="1">
        <v>1385.5419847328244</v>
      </c>
      <c r="G181" s="2" t="s">
        <v>14</v>
      </c>
      <c r="I181" s="1">
        <v>15193.196911196912</v>
      </c>
      <c r="J181" s="1">
        <v>4826.2897959183674</v>
      </c>
      <c r="K181" s="1">
        <v>2876.9228187919462</v>
      </c>
      <c r="L181" s="1">
        <v>177.6888888888889</v>
      </c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</row>
    <row r="182" spans="1:29" x14ac:dyDescent="0.2">
      <c r="B182" s="1">
        <v>8584.1433962264146</v>
      </c>
      <c r="C182" s="1">
        <v>8467.160278745645</v>
      </c>
      <c r="D182" s="1">
        <v>7119.7319587628863</v>
      </c>
      <c r="E182" s="1">
        <v>1637.8382978723405</v>
      </c>
      <c r="G182" s="2" t="s">
        <v>24</v>
      </c>
      <c r="I182" s="1">
        <v>17376.94927536232</v>
      </c>
      <c r="J182" s="1">
        <v>4107.2835820895525</v>
      </c>
      <c r="K182" s="1">
        <v>2412.4451410658307</v>
      </c>
      <c r="L182" s="1">
        <v>194.40816326530611</v>
      </c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</row>
    <row r="183" spans="1:29" x14ac:dyDescent="0.2">
      <c r="B183" s="1">
        <v>8348.0958904109593</v>
      </c>
      <c r="C183" s="1">
        <v>9118.9444444444453</v>
      </c>
      <c r="D183" s="1">
        <v>8754.88768115942</v>
      </c>
      <c r="E183" s="1">
        <v>1028.9382239382239</v>
      </c>
      <c r="H183" s="2"/>
      <c r="I183" s="1">
        <v>16320.541528239202</v>
      </c>
      <c r="J183" s="1">
        <v>4118.1994134897359</v>
      </c>
      <c r="K183" s="1">
        <v>2876.748407643312</v>
      </c>
      <c r="L183" s="1">
        <v>199.85573770491803</v>
      </c>
      <c r="O183"/>
      <c r="P183"/>
      <c r="Q183"/>
      <c r="R183"/>
      <c r="S183"/>
      <c r="T183"/>
      <c r="U183"/>
      <c r="V183"/>
      <c r="W183"/>
      <c r="X183"/>
      <c r="Y183"/>
      <c r="Z183"/>
      <c r="AA183"/>
      <c r="AB183"/>
      <c r="AC183"/>
    </row>
    <row r="184" spans="1:29" x14ac:dyDescent="0.2">
      <c r="A184" s="2" t="s">
        <v>5</v>
      </c>
      <c r="B184" s="1">
        <f>AVERAGE(B181:B183)</f>
        <v>8051.6633963881495</v>
      </c>
      <c r="C184" s="1">
        <f t="shared" ref="C184:E184" si="63">AVERAGE(C181:C183)</f>
        <v>9674.8456604182011</v>
      </c>
      <c r="D184" s="1">
        <f t="shared" si="63"/>
        <v>8231.5507643278434</v>
      </c>
      <c r="E184" s="1">
        <f t="shared" si="63"/>
        <v>1350.7728355144629</v>
      </c>
      <c r="H184" s="2" t="s">
        <v>5</v>
      </c>
      <c r="I184" s="1">
        <f>AVERAGE(I181:I183)</f>
        <v>16296.895904932811</v>
      </c>
      <c r="J184" s="1">
        <f t="shared" ref="J184:L184" si="64">AVERAGE(J181:J183)</f>
        <v>4350.5909304992192</v>
      </c>
      <c r="K184" s="1">
        <f t="shared" si="64"/>
        <v>2722.0387891670293</v>
      </c>
      <c r="L184" s="1">
        <f t="shared" si="64"/>
        <v>190.65092995303769</v>
      </c>
      <c r="O184"/>
      <c r="P184"/>
      <c r="Q184"/>
      <c r="R184"/>
      <c r="S184"/>
      <c r="T184"/>
      <c r="U184"/>
      <c r="V184"/>
      <c r="W184"/>
      <c r="X184"/>
      <c r="Y184"/>
      <c r="Z184"/>
      <c r="AA184"/>
      <c r="AB184"/>
      <c r="AC184"/>
    </row>
    <row r="185" spans="1:29" x14ac:dyDescent="0.2">
      <c r="A185" s="2" t="s">
        <v>15</v>
      </c>
      <c r="B185" s="1">
        <f>STDEV(B181:B183)</f>
        <v>727.49676845307249</v>
      </c>
      <c r="C185" s="1">
        <f t="shared" ref="C185:E185" si="65">STDEV(C181:C183)</f>
        <v>1561.6926442844681</v>
      </c>
      <c r="D185" s="1">
        <f t="shared" si="65"/>
        <v>963.41411612397371</v>
      </c>
      <c r="E185" s="1">
        <f t="shared" si="65"/>
        <v>305.93544304684497</v>
      </c>
      <c r="H185" s="2" t="s">
        <v>15</v>
      </c>
      <c r="I185" s="1">
        <f>STDEV(I181:I183)</f>
        <v>1092.0681909229218</v>
      </c>
      <c r="J185" s="1">
        <f t="shared" ref="J185:L185" si="66">STDEV(J181:J183)</f>
        <v>412.00345479690867</v>
      </c>
      <c r="K185" s="1">
        <f t="shared" si="66"/>
        <v>268.11597828788371</v>
      </c>
      <c r="L185" s="1">
        <f t="shared" si="66"/>
        <v>11.551186009682631</v>
      </c>
      <c r="O185"/>
      <c r="P185"/>
      <c r="Q185"/>
      <c r="R185"/>
      <c r="S185"/>
      <c r="T185"/>
      <c r="U185"/>
      <c r="V185"/>
      <c r="W185"/>
      <c r="X185"/>
      <c r="Y185"/>
      <c r="Z185"/>
      <c r="AA185"/>
      <c r="AB185"/>
      <c r="AC185"/>
    </row>
    <row r="186" spans="1:29" x14ac:dyDescent="0.2">
      <c r="H186" s="2"/>
      <c r="O186"/>
      <c r="P186"/>
      <c r="Q186"/>
      <c r="R186"/>
      <c r="S186"/>
      <c r="T186"/>
      <c r="U186"/>
      <c r="V186"/>
      <c r="W186"/>
      <c r="X186"/>
      <c r="Y186"/>
      <c r="Z186"/>
      <c r="AA186"/>
      <c r="AB186"/>
      <c r="AC186"/>
    </row>
    <row r="187" spans="1:29" x14ac:dyDescent="0.2">
      <c r="H187" s="2"/>
      <c r="O187"/>
      <c r="P187"/>
      <c r="Q187"/>
      <c r="R187"/>
      <c r="S187"/>
      <c r="T187"/>
      <c r="U187"/>
      <c r="V187"/>
      <c r="W187"/>
      <c r="X187"/>
      <c r="Y187"/>
      <c r="Z187"/>
      <c r="AA187"/>
      <c r="AB187"/>
      <c r="AC187"/>
    </row>
    <row r="188" spans="1:29" x14ac:dyDescent="0.2">
      <c r="A188" s="2" t="s">
        <v>16</v>
      </c>
      <c r="B188" s="1">
        <f>B181*100/16297</f>
        <v>44.319512195662242</v>
      </c>
      <c r="C188" s="1">
        <f t="shared" ref="C188:D188" si="67">C181*100/16297</f>
        <v>70.187348948054961</v>
      </c>
      <c r="D188" s="1">
        <f t="shared" si="67"/>
        <v>54.120590618280808</v>
      </c>
      <c r="E188" s="1">
        <f>E181*100/16297</f>
        <v>8.5018223276236391</v>
      </c>
      <c r="H188" s="2" t="s">
        <v>16</v>
      </c>
      <c r="I188" s="1">
        <f>I181*100/16297</f>
        <v>93.226955336546055</v>
      </c>
      <c r="J188" s="1">
        <f t="shared" ref="J188:L188" si="68">J181*100/16297</f>
        <v>29.61459039036858</v>
      </c>
      <c r="K188" s="1">
        <f t="shared" si="68"/>
        <v>17.653082277670407</v>
      </c>
      <c r="L188" s="1">
        <f t="shared" si="68"/>
        <v>1.0903165545124189</v>
      </c>
      <c r="O188"/>
      <c r="P188"/>
      <c r="Q188"/>
      <c r="R188"/>
      <c r="S188"/>
      <c r="T188"/>
      <c r="U188"/>
      <c r="V188"/>
      <c r="W188"/>
      <c r="X188"/>
      <c r="Y188"/>
      <c r="Z188"/>
      <c r="AA188"/>
      <c r="AB188"/>
      <c r="AC188"/>
    </row>
    <row r="189" spans="1:29" x14ac:dyDescent="0.2">
      <c r="B189" s="1">
        <f t="shared" ref="B189:E190" si="69">B182*100/16297</f>
        <v>52.673150863511168</v>
      </c>
      <c r="C189" s="1">
        <f t="shared" si="69"/>
        <v>51.955330912104344</v>
      </c>
      <c r="D189" s="1">
        <f t="shared" si="69"/>
        <v>43.687377792003964</v>
      </c>
      <c r="E189" s="1">
        <f t="shared" si="69"/>
        <v>10.049937398738052</v>
      </c>
      <c r="H189" s="2"/>
      <c r="I189" s="1">
        <f t="shared" ref="I189:L190" si="70">I182*100/16297</f>
        <v>106.62667531056219</v>
      </c>
      <c r="J189" s="1">
        <f t="shared" si="70"/>
        <v>25.202697319074385</v>
      </c>
      <c r="K189" s="1">
        <f t="shared" si="70"/>
        <v>14.803001417842736</v>
      </c>
      <c r="L189" s="1">
        <f t="shared" si="70"/>
        <v>1.1929076717512801</v>
      </c>
      <c r="O189"/>
      <c r="P189"/>
      <c r="Q189"/>
      <c r="R189"/>
      <c r="S189"/>
      <c r="T189"/>
      <c r="U189"/>
      <c r="V189"/>
      <c r="W189"/>
      <c r="X189"/>
      <c r="Y189"/>
      <c r="Z189"/>
      <c r="AA189"/>
      <c r="AB189"/>
      <c r="AC189"/>
    </row>
    <row r="190" spans="1:29" x14ac:dyDescent="0.2">
      <c r="B190" s="1">
        <f t="shared" si="69"/>
        <v>51.224740077382087</v>
      </c>
      <c r="C190" s="1">
        <f t="shared" si="69"/>
        <v>55.95474286337636</v>
      </c>
      <c r="D190" s="1">
        <f t="shared" si="69"/>
        <v>53.720854642936864</v>
      </c>
      <c r="E190" s="1">
        <f t="shared" si="69"/>
        <v>6.3136664658417132</v>
      </c>
      <c r="H190" s="2"/>
      <c r="I190" s="1">
        <f t="shared" si="70"/>
        <v>100.14445314008223</v>
      </c>
      <c r="J190" s="1">
        <f t="shared" si="70"/>
        <v>25.269677937594256</v>
      </c>
      <c r="K190" s="1">
        <f t="shared" si="70"/>
        <v>17.652012073653509</v>
      </c>
      <c r="L190" s="1">
        <f t="shared" si="70"/>
        <v>1.2263345260165555</v>
      </c>
      <c r="O190"/>
      <c r="P190"/>
      <c r="Q190"/>
      <c r="R190"/>
      <c r="S190"/>
      <c r="T190"/>
      <c r="U190"/>
      <c r="V190"/>
      <c r="W190"/>
      <c r="X190"/>
      <c r="Y190"/>
      <c r="Z190"/>
      <c r="AA190"/>
      <c r="AB190"/>
      <c r="AC190"/>
    </row>
    <row r="191" spans="1:29" x14ac:dyDescent="0.2">
      <c r="A191" s="2" t="s">
        <v>5</v>
      </c>
      <c r="B191" s="4">
        <f>AVERAGE(B188:B190)</f>
        <v>49.405801045518501</v>
      </c>
      <c r="C191" s="4">
        <f t="shared" ref="C191:E191" si="71">AVERAGE(C188:C190)</f>
        <v>59.365807574511884</v>
      </c>
      <c r="D191" s="4">
        <f t="shared" si="71"/>
        <v>50.509607684407207</v>
      </c>
      <c r="E191" s="4">
        <f t="shared" si="71"/>
        <v>8.2884753974011343</v>
      </c>
      <c r="G191" s="1">
        <f>50.5/3.522</f>
        <v>14.338444065871665</v>
      </c>
      <c r="H191" s="2" t="s">
        <v>5</v>
      </c>
      <c r="I191" s="4">
        <f>AVERAGE(I188:I190)</f>
        <v>99.999361262396818</v>
      </c>
      <c r="J191" s="4">
        <f t="shared" ref="J191:L191" si="72">AVERAGE(J188:J190)</f>
        <v>26.695655215679071</v>
      </c>
      <c r="K191" s="4">
        <f t="shared" si="72"/>
        <v>16.702698589722218</v>
      </c>
      <c r="L191" s="4">
        <f t="shared" si="72"/>
        <v>1.1698529174267513</v>
      </c>
      <c r="O191"/>
      <c r="P191"/>
      <c r="Q191"/>
      <c r="R191"/>
      <c r="S191"/>
      <c r="T191"/>
      <c r="U191"/>
      <c r="V191"/>
      <c r="W191"/>
      <c r="X191"/>
      <c r="Y191"/>
      <c r="Z191"/>
      <c r="AA191"/>
      <c r="AB191"/>
      <c r="AC191"/>
    </row>
    <row r="192" spans="1:29" x14ac:dyDescent="0.2">
      <c r="A192" s="2" t="s">
        <v>15</v>
      </c>
      <c r="B192" s="1">
        <f>STDEV(B188:B190)</f>
        <v>4.4639919522186453</v>
      </c>
      <c r="C192" s="1">
        <f t="shared" ref="C192:E192" si="73">STDEV(C188:C190)</f>
        <v>9.5827001551479594</v>
      </c>
      <c r="D192" s="1">
        <f t="shared" si="73"/>
        <v>5.9116040751302315</v>
      </c>
      <c r="E192" s="1">
        <f t="shared" si="73"/>
        <v>1.8772500647164831</v>
      </c>
      <c r="H192" s="2" t="s">
        <v>15</v>
      </c>
      <c r="I192" s="1">
        <f>STDEV(I188:I190)</f>
        <v>6.7010381721968617</v>
      </c>
      <c r="J192" s="1">
        <f t="shared" ref="J192:L192" si="74">STDEV(J188:J190)</f>
        <v>2.528093850382946</v>
      </c>
      <c r="K192" s="1">
        <f t="shared" si="74"/>
        <v>1.6451860973669008</v>
      </c>
      <c r="L192" s="1">
        <f t="shared" si="74"/>
        <v>7.0879217093223465E-2</v>
      </c>
      <c r="O192"/>
      <c r="P192"/>
      <c r="Q192"/>
      <c r="R192"/>
      <c r="S192"/>
      <c r="T192"/>
      <c r="U192"/>
      <c r="V192"/>
      <c r="W192"/>
      <c r="X192"/>
      <c r="Y192"/>
      <c r="Z192"/>
      <c r="AA192"/>
      <c r="AB192"/>
      <c r="AC192"/>
    </row>
    <row r="193" spans="1:29" x14ac:dyDescent="0.2">
      <c r="F193" s="4">
        <f>C191/(B191+E191)</f>
        <v>1.0289722176036993</v>
      </c>
      <c r="O193"/>
      <c r="P193"/>
      <c r="Q193"/>
      <c r="R193"/>
      <c r="S193"/>
      <c r="T193"/>
      <c r="U193"/>
      <c r="V193"/>
      <c r="W193"/>
      <c r="X193"/>
      <c r="Y193"/>
      <c r="Z193"/>
      <c r="AA193"/>
      <c r="AB193"/>
      <c r="AC193"/>
    </row>
    <row r="194" spans="1:29" x14ac:dyDescent="0.2">
      <c r="O194"/>
      <c r="P194"/>
      <c r="Q194"/>
      <c r="R194"/>
      <c r="S194"/>
      <c r="T194"/>
      <c r="U194"/>
      <c r="V194"/>
      <c r="W194"/>
      <c r="X194"/>
      <c r="Y194"/>
      <c r="Z194"/>
      <c r="AA194"/>
      <c r="AB194"/>
      <c r="AC194"/>
    </row>
    <row r="195" spans="1:29" x14ac:dyDescent="0.2">
      <c r="A195" s="3" t="s">
        <v>29</v>
      </c>
      <c r="B195" s="1">
        <v>1412.9611307420496</v>
      </c>
      <c r="C195" s="1">
        <v>1202.4352941176469</v>
      </c>
      <c r="D195" s="1">
        <v>9500.6066176470576</v>
      </c>
      <c r="E195" s="1">
        <v>19317.955479452055</v>
      </c>
      <c r="G195" s="2" t="s">
        <v>14</v>
      </c>
      <c r="I195" s="1">
        <v>29073.846153846152</v>
      </c>
      <c r="J195" s="1">
        <v>8425.5638297872356</v>
      </c>
      <c r="K195" s="1">
        <v>4931.8090277777783</v>
      </c>
      <c r="L195" s="1">
        <v>889.37238493723851</v>
      </c>
      <c r="O195"/>
      <c r="P195"/>
      <c r="Q195"/>
      <c r="R195"/>
      <c r="S195"/>
      <c r="T195"/>
      <c r="U195"/>
      <c r="V195"/>
      <c r="W195"/>
      <c r="X195"/>
      <c r="Y195"/>
      <c r="Z195"/>
      <c r="AA195"/>
      <c r="AB195"/>
      <c r="AC195"/>
    </row>
    <row r="196" spans="1:29" x14ac:dyDescent="0.2">
      <c r="B196" s="1">
        <v>1373.3167259786476</v>
      </c>
      <c r="C196" s="1">
        <v>1144.5948905109487</v>
      </c>
      <c r="D196" s="1">
        <v>8582.9072164948448</v>
      </c>
      <c r="E196" s="1">
        <v>18918.970779220777</v>
      </c>
      <c r="G196" s="2" t="s">
        <v>30</v>
      </c>
      <c r="I196" s="1">
        <v>20841.126984126986</v>
      </c>
      <c r="J196" s="1">
        <v>8246.0743801652898</v>
      </c>
      <c r="K196" s="1">
        <v>4959.3907284768211</v>
      </c>
      <c r="L196" s="1">
        <v>659.01342281879192</v>
      </c>
      <c r="O196"/>
      <c r="P196"/>
      <c r="Q196"/>
      <c r="R196"/>
      <c r="S196"/>
      <c r="T196"/>
      <c r="U196"/>
      <c r="V196"/>
      <c r="W196"/>
      <c r="X196"/>
      <c r="Y196"/>
      <c r="Z196"/>
      <c r="AA196"/>
      <c r="AB196"/>
      <c r="AC196"/>
    </row>
    <row r="197" spans="1:29" x14ac:dyDescent="0.2">
      <c r="B197" s="1">
        <v>1158.954372623574</v>
      </c>
      <c r="C197" s="1">
        <v>859.537634408602</v>
      </c>
      <c r="D197" s="1">
        <v>9640.2627986348125</v>
      </c>
      <c r="E197" s="1">
        <v>13588.697740112995</v>
      </c>
      <c r="I197" s="1">
        <v>21847.295138888891</v>
      </c>
      <c r="J197" s="1">
        <v>6526.5268456375843</v>
      </c>
      <c r="K197" s="1">
        <v>3739.661818181818</v>
      </c>
      <c r="L197" s="1">
        <v>614.75</v>
      </c>
      <c r="O197"/>
      <c r="P197"/>
      <c r="Q197"/>
      <c r="R197"/>
      <c r="S197"/>
      <c r="T197"/>
      <c r="U197"/>
      <c r="V197"/>
      <c r="W197"/>
      <c r="X197"/>
      <c r="Y197"/>
      <c r="Z197"/>
      <c r="AA197"/>
      <c r="AB197"/>
      <c r="AC197"/>
    </row>
    <row r="198" spans="1:29" x14ac:dyDescent="0.2">
      <c r="B198" s="1">
        <v>1584.127906976744</v>
      </c>
      <c r="C198" s="1">
        <v>949.85053380782915</v>
      </c>
      <c r="D198" s="1">
        <v>8140.8056537102475</v>
      </c>
      <c r="E198" s="1">
        <v>19543.7868338558</v>
      </c>
      <c r="I198" s="1">
        <v>22847.626712328769</v>
      </c>
      <c r="J198" s="1">
        <v>8480.603703703704</v>
      </c>
      <c r="L198" s="1">
        <v>520.85862068965514</v>
      </c>
      <c r="O198"/>
      <c r="P198"/>
      <c r="Q198"/>
      <c r="R198"/>
      <c r="S198"/>
      <c r="T198"/>
      <c r="U198"/>
      <c r="V198"/>
      <c r="W198"/>
      <c r="X198"/>
      <c r="Y198"/>
      <c r="Z198"/>
      <c r="AA198"/>
      <c r="AB198"/>
      <c r="AC198"/>
    </row>
    <row r="199" spans="1:29" x14ac:dyDescent="0.2">
      <c r="A199" s="2" t="s">
        <v>5</v>
      </c>
      <c r="B199" s="1">
        <f>AVERAGE(B195:B198)</f>
        <v>1382.3400340802539</v>
      </c>
      <c r="C199" s="1">
        <f t="shared" ref="C199:E199" si="75">AVERAGE(C195:C198)</f>
        <v>1039.1045882112567</v>
      </c>
      <c r="D199" s="1">
        <f t="shared" si="75"/>
        <v>8966.1455716217406</v>
      </c>
      <c r="E199" s="1">
        <f t="shared" si="75"/>
        <v>17842.352708160408</v>
      </c>
      <c r="H199" s="2" t="s">
        <v>5</v>
      </c>
      <c r="I199" s="1">
        <f>AVERAGE(I195:I198)</f>
        <v>23652.473747297699</v>
      </c>
      <c r="J199" s="1">
        <f t="shared" ref="J199:L199" si="76">AVERAGE(J195:J198)</f>
        <v>7919.6921898234541</v>
      </c>
      <c r="K199" s="1">
        <f t="shared" si="76"/>
        <v>4543.6205248121387</v>
      </c>
      <c r="L199" s="1">
        <f t="shared" si="76"/>
        <v>670.99860711142139</v>
      </c>
      <c r="O199"/>
      <c r="P199"/>
      <c r="Q199"/>
      <c r="R199"/>
      <c r="S199"/>
      <c r="T199"/>
      <c r="U199"/>
      <c r="V199"/>
      <c r="W199"/>
      <c r="X199"/>
      <c r="Y199"/>
      <c r="Z199"/>
      <c r="AA199"/>
      <c r="AB199"/>
      <c r="AC199"/>
    </row>
    <row r="200" spans="1:29" x14ac:dyDescent="0.2">
      <c r="A200" s="2" t="s">
        <v>15</v>
      </c>
      <c r="B200" s="1">
        <f>STDEV(B195:B198)</f>
        <v>174.77468451542134</v>
      </c>
      <c r="C200" s="1">
        <f t="shared" ref="C200:E200" si="77">STDEV(C195:C198)</f>
        <v>161.2613825404529</v>
      </c>
      <c r="D200" s="1">
        <f t="shared" si="77"/>
        <v>722.98922592543715</v>
      </c>
      <c r="E200" s="1">
        <f t="shared" si="77"/>
        <v>2847.5117021036931</v>
      </c>
      <c r="H200" s="2" t="s">
        <v>15</v>
      </c>
      <c r="I200" s="1">
        <f>STDEV(I195:I198)</f>
        <v>3705.9141000671943</v>
      </c>
      <c r="J200" s="1">
        <f t="shared" ref="J200:L200" si="78">STDEV(J195:J198)</f>
        <v>934.15966746159631</v>
      </c>
      <c r="K200" s="1">
        <f t="shared" si="78"/>
        <v>696.38523033475713</v>
      </c>
      <c r="L200" s="1">
        <f t="shared" si="78"/>
        <v>156.56380255255979</v>
      </c>
      <c r="O200"/>
      <c r="P200"/>
      <c r="Q200"/>
      <c r="R200"/>
      <c r="S200"/>
      <c r="T200"/>
      <c r="U200"/>
      <c r="V200"/>
      <c r="W200"/>
      <c r="X200"/>
      <c r="Y200"/>
      <c r="Z200"/>
      <c r="AA200"/>
      <c r="AB200"/>
      <c r="AC200"/>
    </row>
    <row r="201" spans="1:29" x14ac:dyDescent="0.2">
      <c r="H201" s="2"/>
      <c r="O201"/>
      <c r="P201"/>
      <c r="Q201"/>
      <c r="R201"/>
      <c r="S201"/>
      <c r="T201"/>
      <c r="U201"/>
      <c r="V201"/>
      <c r="W201"/>
      <c r="X201"/>
      <c r="Y201"/>
      <c r="Z201"/>
      <c r="AA201"/>
      <c r="AB201"/>
      <c r="AC201"/>
    </row>
    <row r="202" spans="1:29" x14ac:dyDescent="0.2">
      <c r="H202" s="2"/>
      <c r="O202"/>
      <c r="P202"/>
      <c r="Q202"/>
      <c r="R202"/>
      <c r="S202"/>
      <c r="T202"/>
      <c r="U202"/>
      <c r="V202"/>
      <c r="W202"/>
      <c r="X202"/>
      <c r="Y202"/>
      <c r="Z202"/>
      <c r="AA202"/>
      <c r="AB202"/>
      <c r="AC202"/>
    </row>
    <row r="203" spans="1:29" x14ac:dyDescent="0.2">
      <c r="A203" s="2" t="s">
        <v>16</v>
      </c>
      <c r="B203" s="1">
        <f>B195*100/23652</f>
        <v>5.9739604715966923</v>
      </c>
      <c r="C203" s="1">
        <f t="shared" ref="C203:E203" si="79">C195*100/23652</f>
        <v>5.0838630733876498</v>
      </c>
      <c r="D203" s="1">
        <f t="shared" si="79"/>
        <v>40.168301275355397</v>
      </c>
      <c r="E203" s="1">
        <f t="shared" si="79"/>
        <v>81.675779974006659</v>
      </c>
      <c r="H203" s="2" t="s">
        <v>16</v>
      </c>
      <c r="I203" s="1">
        <f>I195*100/23652</f>
        <v>122.92341516085807</v>
      </c>
      <c r="J203" s="1">
        <f t="shared" ref="J203:L203" si="80">J195*100/23652</f>
        <v>35.62305018513122</v>
      </c>
      <c r="K203" s="1">
        <f t="shared" si="80"/>
        <v>20.851551783264746</v>
      </c>
      <c r="L203" s="1">
        <f t="shared" si="80"/>
        <v>3.7602417763285918</v>
      </c>
      <c r="O203"/>
      <c r="P203"/>
      <c r="Q203"/>
      <c r="R203"/>
      <c r="S203"/>
      <c r="T203"/>
      <c r="U203"/>
      <c r="V203"/>
      <c r="W203"/>
      <c r="X203"/>
      <c r="Y203"/>
      <c r="Z203"/>
      <c r="AA203"/>
      <c r="AB203"/>
      <c r="AC203"/>
    </row>
    <row r="204" spans="1:29" x14ac:dyDescent="0.2">
      <c r="B204" s="1">
        <f t="shared" ref="B204:E206" si="81">B196*100/23652</f>
        <v>5.8063450278143396</v>
      </c>
      <c r="C204" s="1">
        <f t="shared" si="81"/>
        <v>4.8393154511709318</v>
      </c>
      <c r="D204" s="1">
        <f t="shared" si="81"/>
        <v>36.288293660133796</v>
      </c>
      <c r="E204" s="1">
        <f t="shared" si="81"/>
        <v>79.988883727468206</v>
      </c>
      <c r="H204" s="2"/>
      <c r="I204" s="1">
        <f t="shared" ref="I204:L206" si="82">I196*100/23652</f>
        <v>88.115706849851961</v>
      </c>
      <c r="J204" s="1">
        <f t="shared" si="82"/>
        <v>34.86417377035891</v>
      </c>
      <c r="K204" s="1">
        <f t="shared" si="82"/>
        <v>20.968166448828097</v>
      </c>
      <c r="L204" s="1">
        <f t="shared" si="82"/>
        <v>2.7862904736123451</v>
      </c>
      <c r="O204"/>
      <c r="P204"/>
      <c r="Q204"/>
      <c r="R204"/>
      <c r="S204"/>
      <c r="T204"/>
      <c r="U204"/>
      <c r="V204"/>
      <c r="W204"/>
      <c r="X204"/>
      <c r="Y204"/>
      <c r="Z204"/>
      <c r="AA204"/>
      <c r="AB204"/>
      <c r="AC204"/>
    </row>
    <row r="205" spans="1:29" x14ac:dyDescent="0.2">
      <c r="B205" s="1">
        <f t="shared" si="81"/>
        <v>4.9000269432757229</v>
      </c>
      <c r="C205" s="1">
        <f t="shared" si="81"/>
        <v>3.6341012785751818</v>
      </c>
      <c r="D205" s="1">
        <f t="shared" si="81"/>
        <v>40.758763735137883</v>
      </c>
      <c r="E205" s="1">
        <f t="shared" si="81"/>
        <v>57.452637155897996</v>
      </c>
      <c r="H205" s="2"/>
      <c r="I205" s="1">
        <f t="shared" si="82"/>
        <v>92.369757901610399</v>
      </c>
      <c r="J205" s="1">
        <f t="shared" si="82"/>
        <v>27.593974486883074</v>
      </c>
      <c r="K205" s="1">
        <f t="shared" si="82"/>
        <v>15.811186445889643</v>
      </c>
      <c r="L205" s="1">
        <f t="shared" si="82"/>
        <v>2.5991459496025704</v>
      </c>
      <c r="O205"/>
      <c r="P205"/>
      <c r="Q205"/>
      <c r="R205"/>
      <c r="S205"/>
      <c r="T205"/>
      <c r="U205"/>
      <c r="V205"/>
      <c r="W205"/>
      <c r="X205"/>
      <c r="Y205"/>
      <c r="Z205"/>
      <c r="AA205"/>
      <c r="AB205"/>
      <c r="AC205"/>
    </row>
    <row r="206" spans="1:29" x14ac:dyDescent="0.2">
      <c r="B206" s="1">
        <f t="shared" si="81"/>
        <v>6.6976488541211907</v>
      </c>
      <c r="C206" s="1">
        <f t="shared" si="81"/>
        <v>4.0159417123618688</v>
      </c>
      <c r="D206" s="1">
        <f t="shared" si="81"/>
        <v>34.419100514587555</v>
      </c>
      <c r="E206" s="1">
        <f t="shared" si="81"/>
        <v>82.630588676880606</v>
      </c>
      <c r="I206" s="1">
        <f t="shared" si="82"/>
        <v>96.599132049419794</v>
      </c>
      <c r="J206" s="1">
        <f t="shared" si="82"/>
        <v>35.855757245491731</v>
      </c>
      <c r="L206" s="1">
        <f t="shared" si="82"/>
        <v>2.2021758020026008</v>
      </c>
      <c r="O206"/>
      <c r="P206"/>
      <c r="Q206"/>
      <c r="R206"/>
      <c r="S206"/>
      <c r="T206"/>
      <c r="U206"/>
      <c r="V206"/>
      <c r="W206"/>
      <c r="X206"/>
      <c r="Y206"/>
      <c r="Z206"/>
      <c r="AA206"/>
      <c r="AB206"/>
      <c r="AC206"/>
    </row>
    <row r="207" spans="1:29" x14ac:dyDescent="0.2">
      <c r="A207" s="2" t="s">
        <v>5</v>
      </c>
      <c r="B207" s="4">
        <f>AVERAGE(B203:B206)</f>
        <v>5.8444953242019864</v>
      </c>
      <c r="C207" s="4">
        <f t="shared" ref="C207:E207" si="83">AVERAGE(C203:C206)</f>
        <v>4.393305378873908</v>
      </c>
      <c r="D207" s="4">
        <f t="shared" si="83"/>
        <v>37.908614796303652</v>
      </c>
      <c r="E207" s="4">
        <f t="shared" si="83"/>
        <v>75.436972383563372</v>
      </c>
      <c r="H207" s="2" t="s">
        <v>5</v>
      </c>
      <c r="I207" s="4">
        <f>AVERAGE(I203:I206)</f>
        <v>100.00200299043506</v>
      </c>
      <c r="J207" s="4">
        <f t="shared" ref="J207:L207" si="84">AVERAGE(J203:J206)</f>
        <v>33.484238921966231</v>
      </c>
      <c r="K207" s="4">
        <f t="shared" si="84"/>
        <v>19.210301559327494</v>
      </c>
      <c r="L207" s="4">
        <f t="shared" si="84"/>
        <v>2.8369635003865268</v>
      </c>
      <c r="O207"/>
      <c r="P207"/>
      <c r="Q207"/>
      <c r="R207"/>
      <c r="S207"/>
      <c r="T207"/>
      <c r="U207"/>
      <c r="V207"/>
      <c r="W207"/>
      <c r="X207"/>
      <c r="Y207"/>
      <c r="Z207"/>
      <c r="AA207"/>
      <c r="AB207"/>
      <c r="AC207"/>
    </row>
    <row r="208" spans="1:29" x14ac:dyDescent="0.2">
      <c r="A208" s="2" t="s">
        <v>15</v>
      </c>
      <c r="B208" s="1">
        <f>STDEV(B203:B206)</f>
        <v>0.73894251866828398</v>
      </c>
      <c r="C208" s="1">
        <f t="shared" ref="C208:E208" si="85">STDEV(C203:C206)</f>
        <v>0.68180865271627245</v>
      </c>
      <c r="D208" s="1">
        <f t="shared" si="85"/>
        <v>3.0567783947464768</v>
      </c>
      <c r="E208" s="1">
        <f t="shared" si="85"/>
        <v>12.039200499339186</v>
      </c>
      <c r="H208" s="2" t="s">
        <v>15</v>
      </c>
      <c r="I208" s="1">
        <f>STDEV(I203:I206)</f>
        <v>15.668502029710703</v>
      </c>
      <c r="J208" s="1">
        <f t="shared" ref="J208:L208" si="86">STDEV(J203:J206)</f>
        <v>3.9496011646440934</v>
      </c>
      <c r="K208" s="1">
        <f t="shared" si="86"/>
        <v>2.9442974392641341</v>
      </c>
      <c r="L208" s="1">
        <f t="shared" si="86"/>
        <v>0.66194741481718178</v>
      </c>
      <c r="O208"/>
      <c r="P208"/>
      <c r="Q208"/>
      <c r="R208"/>
      <c r="S208"/>
      <c r="T208"/>
      <c r="U208"/>
      <c r="V208"/>
      <c r="W208"/>
      <c r="X208"/>
      <c r="Y208"/>
      <c r="Z208"/>
      <c r="AA208"/>
      <c r="AB208"/>
      <c r="AC208"/>
    </row>
    <row r="209" spans="1:29" x14ac:dyDescent="0.2">
      <c r="F209" s="4">
        <f>E207/(B207+C207)</f>
        <v>7.3684743990863897</v>
      </c>
      <c r="O209"/>
      <c r="P209"/>
      <c r="Q209"/>
      <c r="R209"/>
      <c r="S209"/>
      <c r="T209"/>
      <c r="U209"/>
      <c r="V209"/>
      <c r="W209"/>
      <c r="X209"/>
      <c r="Y209"/>
      <c r="Z209"/>
      <c r="AA209"/>
      <c r="AB209"/>
      <c r="AC209"/>
    </row>
    <row r="210" spans="1:29" x14ac:dyDescent="0.2">
      <c r="A210" s="2" t="s">
        <v>147</v>
      </c>
      <c r="B210" s="1">
        <v>9.0900000000000009E-3</v>
      </c>
      <c r="F210" s="4"/>
      <c r="O210"/>
      <c r="P210"/>
      <c r="Q210"/>
      <c r="R210"/>
      <c r="S210"/>
      <c r="T210"/>
      <c r="U210"/>
      <c r="V210"/>
      <c r="W210"/>
      <c r="X210"/>
      <c r="Y210"/>
      <c r="Z210"/>
      <c r="AA210"/>
      <c r="AB210"/>
      <c r="AC210"/>
    </row>
    <row r="211" spans="1:29" x14ac:dyDescent="0.2">
      <c r="O211"/>
      <c r="P211"/>
      <c r="Q211"/>
      <c r="R211"/>
      <c r="S211"/>
      <c r="T211"/>
      <c r="U211"/>
      <c r="V211"/>
      <c r="W211"/>
      <c r="X211"/>
      <c r="Y211"/>
      <c r="Z211"/>
      <c r="AA211"/>
      <c r="AB211"/>
      <c r="AC211"/>
    </row>
    <row r="212" spans="1:29" x14ac:dyDescent="0.2">
      <c r="A212" s="3" t="s">
        <v>31</v>
      </c>
      <c r="B212" s="1">
        <v>12229.021739130434</v>
      </c>
      <c r="C212" s="1">
        <v>17398.738709677422</v>
      </c>
      <c r="D212" s="1">
        <v>2591.5363636363636</v>
      </c>
      <c r="E212" s="1">
        <v>131.45538461538462</v>
      </c>
      <c r="O212"/>
      <c r="P212"/>
      <c r="Q212"/>
      <c r="R212"/>
      <c r="S212"/>
      <c r="T212"/>
      <c r="U212"/>
      <c r="V212"/>
      <c r="W212"/>
      <c r="X212"/>
      <c r="Y212"/>
      <c r="Z212"/>
      <c r="AA212"/>
      <c r="AB212"/>
      <c r="AC212"/>
    </row>
    <row r="213" spans="1:29" x14ac:dyDescent="0.2">
      <c r="B213" s="1">
        <v>14278.048780487803</v>
      </c>
      <c r="C213" s="1">
        <v>17859.290849673205</v>
      </c>
      <c r="D213" s="1">
        <v>1895.1622807017543</v>
      </c>
      <c r="E213" s="1">
        <v>157.27333333333334</v>
      </c>
      <c r="O213"/>
      <c r="P213"/>
      <c r="Q213"/>
      <c r="R213"/>
      <c r="S213"/>
      <c r="T213"/>
      <c r="U213"/>
      <c r="V213"/>
      <c r="W213"/>
      <c r="X213"/>
      <c r="Y213"/>
      <c r="Z213"/>
      <c r="AA213"/>
      <c r="AB213"/>
      <c r="AC213"/>
    </row>
    <row r="214" spans="1:29" x14ac:dyDescent="0.2">
      <c r="B214" s="1">
        <v>17082.063122923591</v>
      </c>
      <c r="C214" s="1">
        <v>15367.284313725489</v>
      </c>
      <c r="D214" s="1">
        <v>1397.19140625</v>
      </c>
      <c r="E214" s="1">
        <v>151.71612903225807</v>
      </c>
      <c r="O214"/>
      <c r="P214"/>
      <c r="Q214"/>
      <c r="R214"/>
      <c r="S214"/>
      <c r="T214"/>
      <c r="U214"/>
      <c r="V214"/>
      <c r="W214"/>
      <c r="X214"/>
      <c r="Y214"/>
      <c r="Z214"/>
      <c r="AA214"/>
      <c r="AB214"/>
      <c r="AC214"/>
    </row>
    <row r="215" spans="1:29" x14ac:dyDescent="0.2">
      <c r="B215" s="1">
        <v>16042.646496815287</v>
      </c>
      <c r="D215" s="1">
        <v>1689.4882943143814</v>
      </c>
      <c r="E215" s="1">
        <v>132.98596491228071</v>
      </c>
      <c r="O215"/>
      <c r="P215"/>
      <c r="Q215"/>
      <c r="R215"/>
      <c r="S215"/>
      <c r="T215"/>
      <c r="U215"/>
      <c r="V215"/>
      <c r="W215"/>
      <c r="X215"/>
      <c r="Y215"/>
      <c r="Z215"/>
      <c r="AA215"/>
      <c r="AB215"/>
      <c r="AC215"/>
    </row>
    <row r="216" spans="1:29" x14ac:dyDescent="0.2">
      <c r="A216" s="2" t="s">
        <v>5</v>
      </c>
      <c r="B216" s="1">
        <f>AVERAGE(B212:B215)</f>
        <v>14907.945034839278</v>
      </c>
      <c r="C216" s="1">
        <f>AVERAGE(C212:C214)</f>
        <v>16875.104624358708</v>
      </c>
      <c r="D216" s="1">
        <f t="shared" ref="D216:E216" si="87">AVERAGE(D212:D215)</f>
        <v>1893.3445862256247</v>
      </c>
      <c r="E216" s="1">
        <f t="shared" si="87"/>
        <v>143.35770297331419</v>
      </c>
      <c r="O216"/>
      <c r="P216"/>
      <c r="Q216"/>
      <c r="R216"/>
      <c r="S216"/>
      <c r="T216"/>
      <c r="U216"/>
      <c r="V216"/>
      <c r="W216"/>
      <c r="X216"/>
      <c r="Y216"/>
      <c r="Z216"/>
      <c r="AA216"/>
      <c r="AB216"/>
      <c r="AC216"/>
    </row>
    <row r="217" spans="1:29" x14ac:dyDescent="0.2">
      <c r="A217" s="2" t="s">
        <v>15</v>
      </c>
      <c r="B217" s="1">
        <f>STDEV(B212:B215)</f>
        <v>2128.2023857615527</v>
      </c>
      <c r="C217" s="1">
        <f>STDEV(C212:C214)</f>
        <v>1325.9595149484053</v>
      </c>
      <c r="D217" s="1">
        <f t="shared" ref="D217:E217" si="88">STDEV(D212:D215)</f>
        <v>508.3307413515027</v>
      </c>
      <c r="E217" s="1">
        <f t="shared" si="88"/>
        <v>13.07346150540242</v>
      </c>
      <c r="O217"/>
      <c r="P217"/>
      <c r="Q217"/>
      <c r="R217"/>
      <c r="S217"/>
      <c r="T217"/>
      <c r="U217"/>
      <c r="V217"/>
      <c r="W217"/>
      <c r="X217"/>
      <c r="Y217"/>
      <c r="Z217"/>
      <c r="AA217"/>
      <c r="AB217"/>
      <c r="AC217"/>
    </row>
    <row r="218" spans="1:29" x14ac:dyDescent="0.2">
      <c r="O218"/>
      <c r="P218"/>
      <c r="Q218"/>
      <c r="R218"/>
      <c r="S218"/>
      <c r="T218"/>
      <c r="U218"/>
      <c r="V218"/>
      <c r="W218"/>
      <c r="X218"/>
      <c r="Y218"/>
      <c r="Z218"/>
      <c r="AA218"/>
      <c r="AB218"/>
      <c r="AC218"/>
    </row>
    <row r="219" spans="1:29" x14ac:dyDescent="0.2">
      <c r="O219"/>
      <c r="P219"/>
      <c r="Q219"/>
      <c r="R219"/>
      <c r="S219"/>
      <c r="T219"/>
      <c r="U219"/>
      <c r="V219"/>
      <c r="W219"/>
      <c r="X219"/>
      <c r="Y219"/>
      <c r="Z219"/>
      <c r="AA219"/>
      <c r="AB219"/>
      <c r="AC219"/>
    </row>
    <row r="220" spans="1:29" x14ac:dyDescent="0.2">
      <c r="A220" s="2" t="s">
        <v>16</v>
      </c>
      <c r="B220" s="1">
        <f>B212*100/23652</f>
        <v>51.703964735034816</v>
      </c>
      <c r="C220" s="1">
        <f t="shared" ref="C220:E220" si="89">C212*100/23652</f>
        <v>73.561384701832495</v>
      </c>
      <c r="D220" s="1">
        <f t="shared" si="89"/>
        <v>10.956943867902771</v>
      </c>
      <c r="E220" s="1">
        <f t="shared" si="89"/>
        <v>0.55578972017328176</v>
      </c>
      <c r="O220"/>
      <c r="P220"/>
      <c r="Q220"/>
      <c r="R220"/>
      <c r="S220"/>
      <c r="T220"/>
      <c r="U220"/>
      <c r="V220"/>
      <c r="W220"/>
      <c r="X220"/>
      <c r="Y220"/>
      <c r="Z220"/>
      <c r="AA220"/>
      <c r="AB220"/>
      <c r="AC220"/>
    </row>
    <row r="221" spans="1:29" x14ac:dyDescent="0.2">
      <c r="B221" s="1">
        <f t="shared" ref="B221:E223" si="90">B213*100/23652</f>
        <v>60.367194235108251</v>
      </c>
      <c r="C221" s="1">
        <f t="shared" si="90"/>
        <v>75.508586376091685</v>
      </c>
      <c r="D221" s="1">
        <f t="shared" si="90"/>
        <v>8.0126935595372668</v>
      </c>
      <c r="E221" s="1">
        <f t="shared" si="90"/>
        <v>0.66494729127910257</v>
      </c>
      <c r="O221"/>
      <c r="P221"/>
      <c r="Q221"/>
      <c r="R221"/>
      <c r="S221"/>
      <c r="T221"/>
      <c r="U221"/>
      <c r="V221"/>
      <c r="W221"/>
      <c r="X221"/>
      <c r="Y221"/>
      <c r="Z221"/>
      <c r="AA221"/>
      <c r="AB221"/>
      <c r="AC221"/>
    </row>
    <row r="222" spans="1:29" x14ac:dyDescent="0.2">
      <c r="B222" s="1">
        <f t="shared" si="90"/>
        <v>72.22248910419242</v>
      </c>
      <c r="C222" s="1">
        <f t="shared" si="90"/>
        <v>64.972451859147171</v>
      </c>
      <c r="D222" s="1">
        <f t="shared" si="90"/>
        <v>5.9072865138254693</v>
      </c>
      <c r="E222" s="1">
        <f t="shared" si="90"/>
        <v>0.64145158562598537</v>
      </c>
      <c r="O222"/>
      <c r="P222"/>
      <c r="Q222"/>
      <c r="R222"/>
      <c r="S222"/>
      <c r="T222"/>
      <c r="U222"/>
      <c r="V222"/>
      <c r="W222"/>
      <c r="X222"/>
      <c r="Y222"/>
      <c r="Z222"/>
      <c r="AA222"/>
      <c r="AB222"/>
      <c r="AC222"/>
    </row>
    <row r="223" spans="1:29" x14ac:dyDescent="0.2">
      <c r="B223" s="1">
        <f t="shared" si="90"/>
        <v>67.82786443774431</v>
      </c>
      <c r="D223" s="1">
        <f t="shared" si="90"/>
        <v>7.1431096495619038</v>
      </c>
      <c r="E223" s="1">
        <f t="shared" si="90"/>
        <v>0.56226097121715168</v>
      </c>
      <c r="O223"/>
      <c r="P223"/>
      <c r="Q223"/>
      <c r="R223"/>
      <c r="S223"/>
      <c r="T223"/>
      <c r="U223"/>
      <c r="V223"/>
      <c r="W223"/>
      <c r="X223"/>
      <c r="Y223"/>
      <c r="Z223"/>
      <c r="AA223"/>
      <c r="AB223"/>
      <c r="AC223"/>
    </row>
    <row r="224" spans="1:29" x14ac:dyDescent="0.2">
      <c r="A224" s="2" t="s">
        <v>5</v>
      </c>
      <c r="B224" s="4">
        <f>AVERAGE(B220:B223)</f>
        <v>63.030378128019947</v>
      </c>
      <c r="C224" s="4">
        <f t="shared" ref="C224:E224" si="91">AVERAGE(C220:C223)</f>
        <v>71.347474312357122</v>
      </c>
      <c r="D224" s="4">
        <f t="shared" si="91"/>
        <v>8.0050083977068525</v>
      </c>
      <c r="E224" s="4">
        <f t="shared" si="91"/>
        <v>0.60611239207388035</v>
      </c>
      <c r="O224"/>
      <c r="P224"/>
      <c r="Q224"/>
      <c r="R224"/>
      <c r="S224"/>
      <c r="T224"/>
      <c r="U224"/>
      <c r="V224"/>
      <c r="W224"/>
      <c r="X224"/>
      <c r="Y224"/>
      <c r="Z224"/>
      <c r="AA224"/>
      <c r="AB224"/>
      <c r="AC224"/>
    </row>
    <row r="225" spans="1:29" x14ac:dyDescent="0.2">
      <c r="A225" s="2" t="s">
        <v>15</v>
      </c>
      <c r="B225" s="1">
        <f>STDEV(B220:B223)</f>
        <v>8.9979806602467214</v>
      </c>
      <c r="C225" s="1">
        <f t="shared" ref="C225:E225" si="92">STDEV(C220:C223)</f>
        <v>5.6061200530543109</v>
      </c>
      <c r="D225" s="1">
        <f t="shared" si="92"/>
        <v>2.149208275627863</v>
      </c>
      <c r="E225" s="1">
        <f t="shared" si="92"/>
        <v>5.5274232645875276E-2</v>
      </c>
      <c r="O225"/>
      <c r="P225"/>
      <c r="Q225"/>
      <c r="R225"/>
      <c r="S225"/>
      <c r="T225"/>
      <c r="U225"/>
      <c r="V225"/>
      <c r="W225"/>
      <c r="X225"/>
      <c r="Y225"/>
      <c r="Z225"/>
      <c r="AA225"/>
      <c r="AB225"/>
      <c r="AC225"/>
    </row>
    <row r="226" spans="1:29" x14ac:dyDescent="0.2">
      <c r="F226" s="4">
        <f>C224/(D224+E224)</f>
        <v>8.2855038332558166</v>
      </c>
      <c r="O226"/>
      <c r="P226"/>
      <c r="Q226"/>
      <c r="R226"/>
      <c r="S226"/>
      <c r="T226"/>
      <c r="U226"/>
      <c r="V226"/>
      <c r="W226"/>
      <c r="X226"/>
      <c r="Y226"/>
      <c r="Z226"/>
      <c r="AA226"/>
      <c r="AB226"/>
      <c r="AC226"/>
    </row>
    <row r="227" spans="1:29" x14ac:dyDescent="0.2">
      <c r="O227"/>
      <c r="P227"/>
      <c r="Q227"/>
      <c r="R227"/>
      <c r="S227"/>
      <c r="T227"/>
      <c r="U227"/>
      <c r="V227"/>
      <c r="W227"/>
      <c r="X227"/>
      <c r="Y227"/>
      <c r="Z227"/>
      <c r="AA227"/>
      <c r="AB227"/>
      <c r="AC227"/>
    </row>
    <row r="228" spans="1:29" x14ac:dyDescent="0.2">
      <c r="I228" s="2" t="s">
        <v>0</v>
      </c>
      <c r="J228" s="2" t="s">
        <v>1</v>
      </c>
      <c r="K228" s="2" t="s">
        <v>2</v>
      </c>
      <c r="L228" s="2" t="s">
        <v>3</v>
      </c>
      <c r="O228"/>
      <c r="P228"/>
      <c r="Q228"/>
      <c r="R228"/>
      <c r="S228"/>
      <c r="T228"/>
      <c r="U228"/>
      <c r="V228"/>
      <c r="W228"/>
      <c r="X228"/>
      <c r="Y228"/>
      <c r="Z228"/>
      <c r="AA228"/>
      <c r="AB228"/>
      <c r="AC228"/>
    </row>
    <row r="229" spans="1:29" x14ac:dyDescent="0.2">
      <c r="A229" s="3" t="s">
        <v>32</v>
      </c>
      <c r="B229" s="1">
        <v>3053.26953125</v>
      </c>
      <c r="C229" s="1">
        <v>1550.3694267515925</v>
      </c>
      <c r="D229" s="1">
        <v>17311.642857142859</v>
      </c>
      <c r="E229" s="1">
        <v>81.046296296296291</v>
      </c>
      <c r="G229" s="2" t="s">
        <v>14</v>
      </c>
      <c r="I229" s="1">
        <v>15874.654545454545</v>
      </c>
      <c r="J229" s="1">
        <v>6677.7945619335342</v>
      </c>
      <c r="K229" s="1">
        <v>3331.3488372093025</v>
      </c>
      <c r="L229" s="1">
        <v>537.904</v>
      </c>
      <c r="O229"/>
      <c r="P229"/>
      <c r="Q229"/>
      <c r="R229"/>
      <c r="S229"/>
      <c r="T229"/>
      <c r="U229"/>
      <c r="V229"/>
      <c r="W229"/>
      <c r="X229"/>
      <c r="Y229"/>
      <c r="Z229"/>
      <c r="AA229"/>
      <c r="AB229"/>
      <c r="AC229"/>
    </row>
    <row r="230" spans="1:29" x14ac:dyDescent="0.2">
      <c r="B230" s="1">
        <v>3168.828193832599</v>
      </c>
      <c r="C230" s="1">
        <v>1077.0444444444443</v>
      </c>
      <c r="D230" s="1">
        <v>10291.595141700405</v>
      </c>
      <c r="E230" s="1">
        <v>59.768996960486319</v>
      </c>
      <c r="G230" s="2" t="s">
        <v>34</v>
      </c>
      <c r="I230" s="1">
        <v>17349.840277777781</v>
      </c>
      <c r="J230" s="1">
        <v>7317.1176470588234</v>
      </c>
      <c r="K230" s="1">
        <v>3549.2666666666669</v>
      </c>
      <c r="L230" s="1">
        <v>338.65470852017938</v>
      </c>
      <c r="O230"/>
      <c r="P230"/>
      <c r="Q230"/>
      <c r="R230"/>
      <c r="S230"/>
      <c r="T230"/>
      <c r="U230"/>
      <c r="V230"/>
      <c r="W230"/>
      <c r="X230"/>
      <c r="Y230"/>
      <c r="Z230"/>
      <c r="AA230"/>
      <c r="AB230"/>
      <c r="AC230"/>
    </row>
    <row r="231" spans="1:29" x14ac:dyDescent="0.2">
      <c r="B231" s="1">
        <v>2551.453781512605</v>
      </c>
      <c r="C231" s="1">
        <v>1365.25</v>
      </c>
      <c r="D231" s="1">
        <v>12069.589211618259</v>
      </c>
      <c r="E231" s="1">
        <v>67.995901639344254</v>
      </c>
      <c r="I231" s="1">
        <v>21314.445736434111</v>
      </c>
      <c r="J231" s="1">
        <v>5780.0307017543855</v>
      </c>
      <c r="K231" s="1">
        <v>4193.5504201680669</v>
      </c>
      <c r="L231" s="1">
        <v>510.70506912442397</v>
      </c>
      <c r="O231"/>
      <c r="P231"/>
      <c r="Q231"/>
      <c r="R231"/>
      <c r="S231"/>
      <c r="T231"/>
      <c r="U231"/>
      <c r="V231"/>
      <c r="W231"/>
      <c r="X231"/>
      <c r="Y231"/>
      <c r="Z231"/>
      <c r="AA231"/>
      <c r="AB231"/>
      <c r="AC231"/>
    </row>
    <row r="232" spans="1:29" x14ac:dyDescent="0.2">
      <c r="B232" s="1">
        <v>4398.2088888888893</v>
      </c>
      <c r="D232" s="1">
        <v>13215.773076923077</v>
      </c>
      <c r="E232" s="1">
        <v>82.443478260869568</v>
      </c>
      <c r="J232" s="1">
        <v>6138.8837209302328</v>
      </c>
      <c r="L232" s="1">
        <v>315.00381679389312</v>
      </c>
      <c r="O232"/>
      <c r="P232"/>
      <c r="Q232"/>
      <c r="R232"/>
      <c r="S232"/>
      <c r="T232"/>
      <c r="U232"/>
      <c r="V232"/>
      <c r="W232"/>
      <c r="X232"/>
      <c r="Y232"/>
      <c r="Z232"/>
      <c r="AA232"/>
      <c r="AB232"/>
      <c r="AC232"/>
    </row>
    <row r="233" spans="1:29" x14ac:dyDescent="0.2">
      <c r="A233" s="2" t="s">
        <v>5</v>
      </c>
      <c r="B233" s="1">
        <f>AVERAGE(B229:B232)</f>
        <v>3292.9400988710231</v>
      </c>
      <c r="C233" s="1">
        <f>AVERAGE(C229:C231)</f>
        <v>1330.8879570653455</v>
      </c>
      <c r="D233" s="1">
        <f t="shared" ref="D233:E233" si="93">AVERAGE(D229:D232)</f>
        <v>13222.15007184615</v>
      </c>
      <c r="E233" s="1">
        <f t="shared" si="93"/>
        <v>72.813668289249108</v>
      </c>
      <c r="H233" s="2" t="s">
        <v>5</v>
      </c>
      <c r="I233" s="1">
        <f>AVERAGE(I229:I232)</f>
        <v>18179.646853222144</v>
      </c>
      <c r="J233" s="1">
        <f t="shared" ref="J233:L233" si="94">AVERAGE(J229:J232)</f>
        <v>6478.4566579192442</v>
      </c>
      <c r="K233" s="1">
        <f>AVERAGE(K229:K231)</f>
        <v>3691.3886413480122</v>
      </c>
      <c r="L233" s="1">
        <f t="shared" si="94"/>
        <v>425.5668986096241</v>
      </c>
      <c r="O233"/>
      <c r="P233"/>
      <c r="Q233"/>
      <c r="R233"/>
      <c r="S233"/>
      <c r="T233"/>
      <c r="U233"/>
      <c r="V233"/>
      <c r="W233"/>
      <c r="X233"/>
      <c r="Y233"/>
      <c r="Z233"/>
      <c r="AA233"/>
      <c r="AB233"/>
      <c r="AC233"/>
    </row>
    <row r="234" spans="1:29" x14ac:dyDescent="0.2">
      <c r="A234" s="2" t="s">
        <v>15</v>
      </c>
      <c r="B234" s="1">
        <f>STDEV(B229:B232)</f>
        <v>784.06351846717268</v>
      </c>
      <c r="C234" s="1">
        <f>STDEV(C229:C231)</f>
        <v>238.52609336296487</v>
      </c>
      <c r="D234" s="1">
        <f t="shared" ref="D234:E234" si="95">STDEV(D229:D232)</f>
        <v>2979.9631229367533</v>
      </c>
      <c r="E234" s="1">
        <f t="shared" si="95"/>
        <v>10.860996417768224</v>
      </c>
      <c r="H234" s="2" t="s">
        <v>15</v>
      </c>
      <c r="I234" s="1">
        <f>STDEV(I229:I232)</f>
        <v>2813.2305744202381</v>
      </c>
      <c r="J234" s="1">
        <f t="shared" ref="J234:L234" si="96">STDEV(J229:J232)</f>
        <v>669.87472720938104</v>
      </c>
      <c r="K234" s="1">
        <f>STDEV(K229:K231)</f>
        <v>448.32676049912908</v>
      </c>
      <c r="L234" s="1">
        <f t="shared" si="96"/>
        <v>114.95804491804036</v>
      </c>
      <c r="O234"/>
      <c r="P234"/>
      <c r="Q234"/>
      <c r="R234"/>
      <c r="S234"/>
      <c r="T234"/>
      <c r="U234"/>
      <c r="V234"/>
      <c r="W234"/>
      <c r="X234"/>
      <c r="Y234"/>
      <c r="Z234"/>
      <c r="AA234"/>
      <c r="AB234"/>
      <c r="AC234"/>
    </row>
    <row r="235" spans="1:29" x14ac:dyDescent="0.2">
      <c r="H235" s="2"/>
      <c r="O235"/>
      <c r="P235"/>
      <c r="Q235"/>
      <c r="R235"/>
      <c r="S235"/>
      <c r="T235"/>
      <c r="U235"/>
      <c r="V235"/>
      <c r="W235"/>
      <c r="X235"/>
      <c r="Y235"/>
      <c r="Z235"/>
      <c r="AA235"/>
      <c r="AB235"/>
      <c r="AC235"/>
    </row>
    <row r="236" spans="1:29" x14ac:dyDescent="0.2">
      <c r="H236" s="2"/>
      <c r="O236"/>
      <c r="P236"/>
      <c r="Q236"/>
      <c r="R236"/>
      <c r="S236"/>
      <c r="T236"/>
      <c r="U236"/>
      <c r="V236"/>
      <c r="W236"/>
      <c r="X236"/>
      <c r="Y236"/>
      <c r="Z236"/>
      <c r="AA236"/>
      <c r="AB236"/>
      <c r="AC236"/>
    </row>
    <row r="237" spans="1:29" x14ac:dyDescent="0.2">
      <c r="A237" s="2" t="s">
        <v>16</v>
      </c>
      <c r="B237" s="1">
        <f>B229*100/18180</f>
        <v>16.794661888063807</v>
      </c>
      <c r="C237" s="1">
        <f t="shared" ref="C237:E237" si="97">C229*100/18180</f>
        <v>8.527884635597319</v>
      </c>
      <c r="D237" s="1">
        <f t="shared" si="97"/>
        <v>95.223558070092736</v>
      </c>
      <c r="E237" s="1">
        <f t="shared" si="97"/>
        <v>0.44579920955058461</v>
      </c>
      <c r="H237" s="2" t="s">
        <v>16</v>
      </c>
      <c r="I237" s="1">
        <f>I229*100/18180</f>
        <v>87.319331933193325</v>
      </c>
      <c r="J237" s="1">
        <f t="shared" ref="J237:L237" si="98">J229*100/18180</f>
        <v>36.731543244958935</v>
      </c>
      <c r="K237" s="1">
        <f t="shared" si="98"/>
        <v>18.324251029754141</v>
      </c>
      <c r="L237" s="1">
        <f t="shared" si="98"/>
        <v>2.9587678767876788</v>
      </c>
      <c r="O237"/>
      <c r="P237"/>
      <c r="Q237"/>
      <c r="R237"/>
      <c r="S237"/>
      <c r="T237"/>
      <c r="U237"/>
      <c r="V237"/>
      <c r="W237"/>
      <c r="X237"/>
      <c r="Y237"/>
      <c r="Z237"/>
      <c r="AA237"/>
      <c r="AB237"/>
      <c r="AC237"/>
    </row>
    <row r="238" spans="1:29" x14ac:dyDescent="0.2">
      <c r="B238" s="1">
        <f t="shared" ref="B238:E240" si="99">B230*100/18180</f>
        <v>17.430298095888883</v>
      </c>
      <c r="C238" s="1">
        <f t="shared" si="99"/>
        <v>5.924336878132257</v>
      </c>
      <c r="D238" s="1">
        <f t="shared" si="99"/>
        <v>56.609434222774503</v>
      </c>
      <c r="E238" s="1">
        <f t="shared" si="99"/>
        <v>0.32876235951862665</v>
      </c>
      <c r="H238" s="2"/>
      <c r="I238" s="1">
        <f t="shared" ref="I238:L240" si="100">I230*100/18180</f>
        <v>95.43366489426721</v>
      </c>
      <c r="J238" s="1">
        <f t="shared" si="100"/>
        <v>40.248171876011128</v>
      </c>
      <c r="K238" s="1">
        <f t="shared" si="100"/>
        <v>19.522918958562524</v>
      </c>
      <c r="L238" s="1">
        <f t="shared" si="100"/>
        <v>1.8627871755785446</v>
      </c>
      <c r="O238"/>
      <c r="P238"/>
      <c r="Q238"/>
      <c r="R238"/>
      <c r="S238"/>
      <c r="T238"/>
      <c r="U238"/>
      <c r="V238"/>
      <c r="W238"/>
      <c r="X238"/>
      <c r="Y238"/>
      <c r="Z238"/>
      <c r="AA238"/>
      <c r="AB238"/>
      <c r="AC238"/>
    </row>
    <row r="239" spans="1:29" x14ac:dyDescent="0.2">
      <c r="B239" s="1">
        <f t="shared" si="99"/>
        <v>14.034399238243152</v>
      </c>
      <c r="C239" s="1">
        <f t="shared" si="99"/>
        <v>7.5096259625962594</v>
      </c>
      <c r="D239" s="1">
        <f t="shared" si="99"/>
        <v>66.389379601860597</v>
      </c>
      <c r="E239" s="1">
        <f t="shared" si="99"/>
        <v>0.37401486050244365</v>
      </c>
      <c r="H239" s="2"/>
      <c r="I239" s="1">
        <f t="shared" si="100"/>
        <v>117.24117566795441</v>
      </c>
      <c r="J239" s="1">
        <f t="shared" si="100"/>
        <v>31.793348194468567</v>
      </c>
      <c r="K239" s="1">
        <f t="shared" si="100"/>
        <v>23.066833994323797</v>
      </c>
      <c r="L239" s="1">
        <f t="shared" si="100"/>
        <v>2.8091587960639384</v>
      </c>
      <c r="O239"/>
      <c r="P239"/>
      <c r="Q239"/>
      <c r="R239"/>
      <c r="S239"/>
      <c r="T239"/>
      <c r="U239"/>
      <c r="V239"/>
      <c r="W239"/>
      <c r="X239"/>
      <c r="Y239"/>
      <c r="Z239"/>
      <c r="AA239"/>
      <c r="AB239"/>
      <c r="AC239"/>
    </row>
    <row r="240" spans="1:29" x14ac:dyDescent="0.2">
      <c r="B240" s="1">
        <f t="shared" si="99"/>
        <v>24.192568145703461</v>
      </c>
      <c r="D240" s="1">
        <f t="shared" si="99"/>
        <v>72.694021325209448</v>
      </c>
      <c r="E240" s="1">
        <f t="shared" si="99"/>
        <v>0.45348447888267085</v>
      </c>
      <c r="J240" s="1">
        <f t="shared" si="100"/>
        <v>33.767237188835161</v>
      </c>
      <c r="L240" s="1">
        <f t="shared" si="100"/>
        <v>1.7326942617925916</v>
      </c>
      <c r="O240"/>
      <c r="P240"/>
      <c r="Q240"/>
      <c r="R240"/>
      <c r="S240"/>
      <c r="T240"/>
      <c r="U240"/>
      <c r="V240"/>
      <c r="W240"/>
      <c r="X240"/>
      <c r="Y240"/>
      <c r="Z240"/>
      <c r="AA240"/>
      <c r="AB240"/>
      <c r="AC240"/>
    </row>
    <row r="241" spans="1:29" x14ac:dyDescent="0.2">
      <c r="A241" s="2" t="s">
        <v>5</v>
      </c>
      <c r="B241" s="4">
        <f>AVERAGE(B237:B240)</f>
        <v>18.112981841974825</v>
      </c>
      <c r="C241" s="4">
        <f t="shared" ref="C241:E241" si="101">AVERAGE(C237:C240)</f>
        <v>7.3206158254419451</v>
      </c>
      <c r="D241" s="4">
        <f t="shared" si="101"/>
        <v>72.729098304984319</v>
      </c>
      <c r="E241" s="4">
        <f t="shared" si="101"/>
        <v>0.40051522711358145</v>
      </c>
      <c r="H241" s="2" t="s">
        <v>5</v>
      </c>
      <c r="I241" s="4">
        <f>AVERAGE(I237:I240)</f>
        <v>99.998057498471653</v>
      </c>
      <c r="J241" s="4">
        <f t="shared" ref="J241:L241" si="102">AVERAGE(J237:J240)</f>
        <v>35.63507512606845</v>
      </c>
      <c r="K241" s="4">
        <f t="shared" si="102"/>
        <v>20.304667994213489</v>
      </c>
      <c r="L241" s="4">
        <f t="shared" si="102"/>
        <v>2.3408520275556883</v>
      </c>
      <c r="O241"/>
      <c r="P241"/>
      <c r="Q241"/>
      <c r="R241"/>
      <c r="S241"/>
      <c r="T241"/>
      <c r="U241"/>
      <c r="V241"/>
      <c r="W241"/>
      <c r="X241"/>
      <c r="Y241"/>
      <c r="Z241"/>
      <c r="AA241"/>
      <c r="AB241"/>
      <c r="AC241"/>
    </row>
    <row r="242" spans="1:29" x14ac:dyDescent="0.2">
      <c r="A242" s="2" t="s">
        <v>15</v>
      </c>
      <c r="B242" s="1">
        <f>STDEV(B237:B240)</f>
        <v>4.3127806296323916</v>
      </c>
      <c r="C242" s="1">
        <f t="shared" ref="C242:E242" si="103">STDEV(C237:C240)</f>
        <v>1.3120247159678975</v>
      </c>
      <c r="D242" s="1">
        <f t="shared" si="103"/>
        <v>16.391436319784109</v>
      </c>
      <c r="E242" s="1">
        <f t="shared" si="103"/>
        <v>5.9741454443169383E-2</v>
      </c>
      <c r="H242" s="2" t="s">
        <v>15</v>
      </c>
      <c r="I242" s="1">
        <f>STDEV(I237:I240)</f>
        <v>15.474315590870377</v>
      </c>
      <c r="J242" s="1">
        <f t="shared" ref="J242:L242" si="104">STDEV(J237:J240)</f>
        <v>3.6846794675983552</v>
      </c>
      <c r="K242" s="1">
        <f t="shared" si="104"/>
        <v>2.4660437871239203</v>
      </c>
      <c r="L242" s="1">
        <f t="shared" si="104"/>
        <v>0.63233248029725131</v>
      </c>
      <c r="O242"/>
      <c r="P242"/>
      <c r="Q242"/>
      <c r="R242"/>
      <c r="S242"/>
      <c r="T242"/>
      <c r="U242"/>
      <c r="V242"/>
      <c r="W242"/>
      <c r="X242"/>
      <c r="Y242"/>
      <c r="Z242"/>
      <c r="AA242"/>
      <c r="AB242"/>
      <c r="AC242"/>
    </row>
    <row r="243" spans="1:29" x14ac:dyDescent="0.2">
      <c r="F243" s="4">
        <f>D241/(E241+C241)</f>
        <v>9.419487612622838</v>
      </c>
      <c r="O243"/>
      <c r="P243"/>
      <c r="Q243"/>
      <c r="R243"/>
      <c r="S243"/>
      <c r="T243"/>
      <c r="U243"/>
      <c r="V243"/>
      <c r="W243"/>
      <c r="X243"/>
      <c r="Y243"/>
      <c r="Z243"/>
      <c r="AA243"/>
      <c r="AB243"/>
      <c r="AC243"/>
    </row>
    <row r="244" spans="1:29" x14ac:dyDescent="0.2">
      <c r="A244" s="2" t="s">
        <v>146</v>
      </c>
      <c r="B244" s="1">
        <v>7.5799999999999999E-3</v>
      </c>
      <c r="F244" s="4"/>
      <c r="O244"/>
      <c r="P244"/>
      <c r="Q244"/>
      <c r="R244"/>
      <c r="S244"/>
      <c r="T244"/>
      <c r="U244"/>
      <c r="V244"/>
      <c r="W244"/>
      <c r="X244"/>
      <c r="Y244"/>
      <c r="Z244"/>
      <c r="AA244"/>
      <c r="AB244"/>
      <c r="AC244"/>
    </row>
    <row r="245" spans="1:29" x14ac:dyDescent="0.2">
      <c r="O245"/>
      <c r="P245"/>
      <c r="Q245"/>
      <c r="R245"/>
      <c r="S245"/>
      <c r="T245"/>
      <c r="U245"/>
      <c r="V245"/>
      <c r="W245"/>
      <c r="X245"/>
      <c r="Y245"/>
      <c r="Z245"/>
      <c r="AA245"/>
      <c r="AB245"/>
      <c r="AC245"/>
    </row>
    <row r="246" spans="1:29" x14ac:dyDescent="0.2">
      <c r="A246" s="3" t="s">
        <v>33</v>
      </c>
      <c r="B246" s="1">
        <v>12026.466666666667</v>
      </c>
      <c r="C246" s="1">
        <v>15366.742990654206</v>
      </c>
      <c r="D246" s="1">
        <v>4087.156028368795</v>
      </c>
      <c r="E246" s="1">
        <v>387.69565217391306</v>
      </c>
      <c r="O246"/>
      <c r="P246"/>
      <c r="Q246"/>
      <c r="R246"/>
      <c r="S246"/>
      <c r="T246"/>
      <c r="U246"/>
      <c r="V246"/>
      <c r="W246"/>
      <c r="X246"/>
      <c r="Y246"/>
      <c r="Z246"/>
      <c r="AA246"/>
      <c r="AB246"/>
      <c r="AC246"/>
    </row>
    <row r="247" spans="1:29" x14ac:dyDescent="0.2">
      <c r="B247" s="1">
        <v>11990.222627737227</v>
      </c>
      <c r="C247" s="1">
        <v>14747.846153846152</v>
      </c>
      <c r="D247" s="1">
        <v>3836.359307359307</v>
      </c>
      <c r="E247" s="1">
        <v>488.7882882882883</v>
      </c>
      <c r="O247"/>
      <c r="P247"/>
      <c r="Q247"/>
      <c r="R247"/>
      <c r="S247"/>
      <c r="T247"/>
      <c r="U247"/>
      <c r="V247"/>
      <c r="W247"/>
      <c r="X247"/>
      <c r="Y247"/>
      <c r="Z247"/>
      <c r="AA247"/>
      <c r="AB247"/>
      <c r="AC247"/>
    </row>
    <row r="248" spans="1:29" x14ac:dyDescent="0.2">
      <c r="B248" s="1">
        <v>13696.003703703704</v>
      </c>
      <c r="C248" s="1">
        <v>14538.562264150942</v>
      </c>
      <c r="D248" s="1">
        <v>4499.8986486486483</v>
      </c>
      <c r="E248" s="1">
        <v>395.35294117647061</v>
      </c>
      <c r="O248"/>
      <c r="P248"/>
      <c r="Q248"/>
      <c r="R248"/>
      <c r="S248"/>
      <c r="T248"/>
      <c r="U248"/>
      <c r="V248"/>
      <c r="W248"/>
      <c r="X248"/>
      <c r="Y248"/>
      <c r="Z248"/>
      <c r="AA248"/>
      <c r="AB248"/>
      <c r="AC248"/>
    </row>
    <row r="249" spans="1:29" x14ac:dyDescent="0.2">
      <c r="B249" s="1">
        <v>11753.914383561645</v>
      </c>
      <c r="C249" s="1">
        <v>14313.235294117647</v>
      </c>
      <c r="D249" s="1">
        <v>4657.0491803278692</v>
      </c>
      <c r="E249" s="1">
        <v>550.80833333333339</v>
      </c>
      <c r="O249"/>
      <c r="P249"/>
      <c r="Q249"/>
      <c r="R249"/>
      <c r="S249"/>
      <c r="T249"/>
      <c r="U249"/>
      <c r="V249"/>
      <c r="W249"/>
      <c r="X249"/>
      <c r="Y249"/>
      <c r="Z249"/>
      <c r="AA249"/>
      <c r="AB249"/>
      <c r="AC249"/>
    </row>
    <row r="250" spans="1:29" x14ac:dyDescent="0.2">
      <c r="A250" s="2" t="s">
        <v>5</v>
      </c>
      <c r="B250" s="1">
        <f>AVERAGE(B246:B249)</f>
        <v>12366.651845417309</v>
      </c>
      <c r="C250" s="1">
        <f t="shared" ref="C250:E250" si="105">AVERAGE(C246:C249)</f>
        <v>14741.596675692235</v>
      </c>
      <c r="D250" s="1">
        <f t="shared" si="105"/>
        <v>4270.1157911761547</v>
      </c>
      <c r="E250" s="1">
        <f t="shared" si="105"/>
        <v>455.66130374300133</v>
      </c>
      <c r="O250"/>
      <c r="P250"/>
      <c r="Q250"/>
      <c r="R250"/>
      <c r="S250"/>
      <c r="T250"/>
      <c r="U250"/>
      <c r="V250"/>
      <c r="W250"/>
      <c r="X250"/>
      <c r="Y250"/>
      <c r="Z250"/>
      <c r="AA250"/>
      <c r="AB250"/>
      <c r="AC250"/>
    </row>
    <row r="251" spans="1:29" x14ac:dyDescent="0.2">
      <c r="A251" s="2" t="s">
        <v>15</v>
      </c>
      <c r="B251" s="1">
        <f>STDEV(B246:B249)</f>
        <v>894.43622318859912</v>
      </c>
      <c r="C251" s="1">
        <f t="shared" ref="C251:E251" si="106">STDEV(C246:C249)</f>
        <v>452.9766059382967</v>
      </c>
      <c r="D251" s="1">
        <f t="shared" si="106"/>
        <v>376.00379931074144</v>
      </c>
      <c r="E251" s="1">
        <f t="shared" si="106"/>
        <v>78.330034115473978</v>
      </c>
      <c r="O251"/>
      <c r="P251"/>
      <c r="Q251"/>
      <c r="R251"/>
      <c r="S251"/>
      <c r="T251"/>
      <c r="U251"/>
      <c r="V251"/>
      <c r="W251"/>
      <c r="X251"/>
      <c r="Y251"/>
      <c r="Z251"/>
      <c r="AA251"/>
      <c r="AB251"/>
      <c r="AC251"/>
    </row>
    <row r="252" spans="1:29" x14ac:dyDescent="0.2">
      <c r="O252"/>
      <c r="P252"/>
      <c r="Q252"/>
      <c r="R252"/>
      <c r="S252"/>
      <c r="T252"/>
      <c r="U252"/>
      <c r="V252"/>
      <c r="W252"/>
      <c r="X252"/>
      <c r="Y252"/>
      <c r="Z252"/>
      <c r="AA252"/>
      <c r="AB252"/>
      <c r="AC252"/>
    </row>
    <row r="253" spans="1:29" x14ac:dyDescent="0.2">
      <c r="O253"/>
      <c r="P253"/>
      <c r="Q253"/>
      <c r="R253"/>
      <c r="S253"/>
      <c r="T253"/>
      <c r="U253"/>
      <c r="V253"/>
      <c r="W253"/>
      <c r="X253"/>
      <c r="Y253"/>
      <c r="Z253"/>
      <c r="AA253"/>
      <c r="AB253"/>
      <c r="AC253"/>
    </row>
    <row r="254" spans="1:29" x14ac:dyDescent="0.2">
      <c r="A254" s="2" t="s">
        <v>16</v>
      </c>
      <c r="B254" s="1">
        <f>B246*100/18180</f>
        <v>66.152181884855153</v>
      </c>
      <c r="C254" s="1">
        <f t="shared" ref="C254:E254" si="107">C246*100/18180</f>
        <v>84.525539002498391</v>
      </c>
      <c r="D254" s="1">
        <f t="shared" si="107"/>
        <v>22.481606316660038</v>
      </c>
      <c r="E254" s="1">
        <f t="shared" si="107"/>
        <v>2.1325393408906108</v>
      </c>
      <c r="O254"/>
      <c r="P254"/>
      <c r="Q254"/>
      <c r="R254"/>
      <c r="S254"/>
      <c r="T254"/>
      <c r="U254"/>
      <c r="V254"/>
      <c r="W254"/>
      <c r="X254"/>
      <c r="Y254"/>
      <c r="Z254"/>
      <c r="AA254"/>
      <c r="AB254"/>
      <c r="AC254"/>
    </row>
    <row r="255" spans="1:29" x14ac:dyDescent="0.2">
      <c r="B255" s="1">
        <f t="shared" ref="B255:E257" si="108">B247*100/18180</f>
        <v>65.952819734528205</v>
      </c>
      <c r="C255" s="1">
        <f t="shared" si="108"/>
        <v>81.121265972751118</v>
      </c>
      <c r="D255" s="1">
        <f t="shared" si="108"/>
        <v>21.1020863991161</v>
      </c>
      <c r="E255" s="1">
        <f t="shared" si="108"/>
        <v>2.6886044460301886</v>
      </c>
      <c r="O255"/>
      <c r="P255"/>
      <c r="Q255"/>
      <c r="R255"/>
      <c r="S255"/>
      <c r="T255"/>
      <c r="U255"/>
      <c r="V255"/>
      <c r="W255"/>
      <c r="X255"/>
      <c r="Y255"/>
      <c r="Z255"/>
      <c r="AA255"/>
      <c r="AB255"/>
      <c r="AC255"/>
    </row>
    <row r="256" spans="1:29" x14ac:dyDescent="0.2">
      <c r="B256" s="1">
        <f t="shared" si="108"/>
        <v>75.335553925762952</v>
      </c>
      <c r="C256" s="1">
        <f t="shared" si="108"/>
        <v>79.970089461776354</v>
      </c>
      <c r="D256" s="1">
        <f t="shared" si="108"/>
        <v>24.751917759343502</v>
      </c>
      <c r="E256" s="1">
        <f t="shared" si="108"/>
        <v>2.1746586423348218</v>
      </c>
      <c r="O256"/>
      <c r="P256"/>
      <c r="Q256"/>
      <c r="R256"/>
      <c r="S256"/>
      <c r="T256"/>
      <c r="U256"/>
      <c r="V256"/>
      <c r="W256"/>
      <c r="X256"/>
      <c r="Y256"/>
      <c r="Z256"/>
      <c r="AA256"/>
      <c r="AB256"/>
      <c r="AC256"/>
    </row>
    <row r="257" spans="1:29" x14ac:dyDescent="0.2">
      <c r="B257" s="1">
        <f t="shared" si="108"/>
        <v>64.652994409029958</v>
      </c>
      <c r="C257" s="1">
        <f t="shared" si="108"/>
        <v>78.730667184365487</v>
      </c>
      <c r="D257" s="1">
        <f t="shared" si="108"/>
        <v>25.616332125015781</v>
      </c>
      <c r="E257" s="1">
        <f t="shared" si="108"/>
        <v>3.0297488082141553</v>
      </c>
      <c r="O257"/>
      <c r="P257"/>
      <c r="Q257"/>
      <c r="R257"/>
      <c r="S257"/>
      <c r="T257"/>
      <c r="U257"/>
      <c r="V257"/>
      <c r="W257"/>
      <c r="X257"/>
      <c r="Y257"/>
      <c r="Z257"/>
      <c r="AA257"/>
      <c r="AB257"/>
      <c r="AC257"/>
    </row>
    <row r="258" spans="1:29" x14ac:dyDescent="0.2">
      <c r="A258" s="2" t="s">
        <v>5</v>
      </c>
      <c r="B258" s="4">
        <f>AVERAGE(B254:B257)</f>
        <v>68.023387488544074</v>
      </c>
      <c r="C258" s="4">
        <f t="shared" ref="C258:E258" si="109">AVERAGE(C254:C257)</f>
        <v>81.08689040534783</v>
      </c>
      <c r="D258" s="4">
        <f t="shared" si="109"/>
        <v>23.487985650033856</v>
      </c>
      <c r="E258" s="4">
        <f t="shared" si="109"/>
        <v>2.5063878093674443</v>
      </c>
      <c r="O258"/>
      <c r="P258"/>
      <c r="Q258"/>
      <c r="R258"/>
      <c r="S258"/>
      <c r="T258"/>
      <c r="U258"/>
      <c r="V258"/>
      <c r="W258"/>
      <c r="X258"/>
      <c r="Y258"/>
      <c r="Z258"/>
      <c r="AA258"/>
      <c r="AB258"/>
      <c r="AC258"/>
    </row>
    <row r="259" spans="1:29" x14ac:dyDescent="0.2">
      <c r="A259" s="2" t="s">
        <v>15</v>
      </c>
      <c r="B259" s="1">
        <f>STDEV(B254:B257)</f>
        <v>4.9198912166589617</v>
      </c>
      <c r="C259" s="1">
        <f t="shared" ref="C259:E259" si="110">STDEV(C254:C257)</f>
        <v>2.4916204947101104</v>
      </c>
      <c r="D259" s="1">
        <f t="shared" si="110"/>
        <v>2.0682277189809763</v>
      </c>
      <c r="E259" s="1">
        <f t="shared" si="110"/>
        <v>0.4308582734624527</v>
      </c>
      <c r="O259"/>
      <c r="P259"/>
      <c r="Q259"/>
      <c r="R259"/>
      <c r="S259"/>
      <c r="T259"/>
      <c r="U259"/>
      <c r="V259"/>
      <c r="W259"/>
      <c r="X259"/>
      <c r="Y259"/>
      <c r="Z259"/>
      <c r="AA259"/>
      <c r="AB259"/>
      <c r="AC259"/>
    </row>
    <row r="260" spans="1:29" x14ac:dyDescent="0.2">
      <c r="F260" s="4">
        <f>C258/(D258+E258)</f>
        <v>3.1194016094287278</v>
      </c>
      <c r="O260"/>
      <c r="P260"/>
      <c r="Q260"/>
      <c r="R260"/>
      <c r="S260"/>
      <c r="T260"/>
      <c r="U260"/>
      <c r="V260"/>
      <c r="W260"/>
      <c r="X260"/>
      <c r="Y260"/>
      <c r="Z260"/>
      <c r="AA260"/>
      <c r="AB260"/>
      <c r="AC260"/>
    </row>
    <row r="261" spans="1:29" x14ac:dyDescent="0.2">
      <c r="O261"/>
      <c r="P261"/>
      <c r="Q261"/>
      <c r="R261"/>
      <c r="S261"/>
      <c r="T261"/>
      <c r="U261"/>
      <c r="V261"/>
      <c r="W261"/>
      <c r="X261"/>
      <c r="Y261"/>
      <c r="Z261"/>
      <c r="AA261"/>
      <c r="AB261"/>
      <c r="AC261"/>
    </row>
    <row r="262" spans="1:29" x14ac:dyDescent="0.2">
      <c r="O262"/>
      <c r="P262"/>
      <c r="Q262"/>
      <c r="R262"/>
      <c r="S262"/>
      <c r="T262"/>
      <c r="U262"/>
      <c r="V262"/>
      <c r="W262"/>
      <c r="X262"/>
      <c r="Y262"/>
      <c r="Z262"/>
      <c r="AA262"/>
      <c r="AB262"/>
      <c r="AC262"/>
    </row>
    <row r="263" spans="1:29" x14ac:dyDescent="0.2">
      <c r="O263"/>
      <c r="P263"/>
      <c r="Q263"/>
      <c r="R263"/>
      <c r="S263"/>
      <c r="T263"/>
      <c r="U263"/>
      <c r="V263"/>
      <c r="W263"/>
      <c r="X263"/>
      <c r="Y263"/>
      <c r="Z263"/>
      <c r="AA263"/>
      <c r="AB263"/>
      <c r="AC263"/>
    </row>
    <row r="264" spans="1:29" x14ac:dyDescent="0.2">
      <c r="A264" s="2" t="s">
        <v>40</v>
      </c>
      <c r="O264"/>
      <c r="P264"/>
      <c r="Q264"/>
      <c r="R264"/>
      <c r="S264"/>
      <c r="T264"/>
      <c r="U264"/>
      <c r="V264"/>
      <c r="W264"/>
      <c r="X264"/>
      <c r="Y264"/>
      <c r="Z264"/>
      <c r="AA264"/>
      <c r="AB264"/>
      <c r="AC264"/>
    </row>
    <row r="265" spans="1:29" x14ac:dyDescent="0.2">
      <c r="A265" s="1" t="s">
        <v>101</v>
      </c>
      <c r="O265"/>
      <c r="P265"/>
      <c r="Q265"/>
      <c r="R265"/>
      <c r="S265"/>
      <c r="T265"/>
      <c r="U265"/>
      <c r="V265"/>
      <c r="W265"/>
      <c r="X265"/>
      <c r="Y265"/>
      <c r="Z265"/>
      <c r="AA265"/>
      <c r="AB265"/>
      <c r="AC265"/>
    </row>
    <row r="266" spans="1:29" x14ac:dyDescent="0.2">
      <c r="A266" s="6" t="s">
        <v>102</v>
      </c>
      <c r="O266"/>
      <c r="P266"/>
      <c r="Q266"/>
      <c r="R266"/>
      <c r="S266"/>
      <c r="T266"/>
      <c r="U266"/>
      <c r="V266"/>
      <c r="W266"/>
      <c r="X266"/>
      <c r="Y266"/>
      <c r="Z266"/>
      <c r="AA266"/>
      <c r="AB266"/>
      <c r="AC266"/>
    </row>
    <row r="267" spans="1:29" x14ac:dyDescent="0.2">
      <c r="A267" s="1" t="s">
        <v>103</v>
      </c>
      <c r="O267"/>
      <c r="P267"/>
      <c r="Q267"/>
      <c r="R267"/>
      <c r="S267"/>
      <c r="T267"/>
      <c r="U267"/>
      <c r="V267"/>
      <c r="W267"/>
      <c r="X267"/>
      <c r="Y267"/>
      <c r="Z267"/>
      <c r="AA267"/>
      <c r="AB267"/>
      <c r="AC267"/>
    </row>
    <row r="268" spans="1:29" x14ac:dyDescent="0.2">
      <c r="O268"/>
      <c r="P268"/>
      <c r="Q268"/>
      <c r="R268"/>
      <c r="S268"/>
      <c r="T268"/>
      <c r="U268"/>
      <c r="V268"/>
      <c r="W268"/>
      <c r="X268"/>
      <c r="Y268"/>
      <c r="Z268"/>
      <c r="AA268"/>
      <c r="AB268"/>
      <c r="AC268"/>
    </row>
    <row r="269" spans="1:29" x14ac:dyDescent="0.2">
      <c r="O269"/>
      <c r="P269"/>
      <c r="Q269"/>
      <c r="R269"/>
      <c r="S269"/>
      <c r="T269"/>
      <c r="U269"/>
      <c r="V269"/>
      <c r="W269"/>
      <c r="X269"/>
      <c r="Y269"/>
      <c r="Z269"/>
      <c r="AA269"/>
      <c r="AB269"/>
      <c r="AC269"/>
    </row>
    <row r="270" spans="1:29" x14ac:dyDescent="0.2">
      <c r="A270" s="2" t="s">
        <v>100</v>
      </c>
      <c r="O270"/>
      <c r="P270"/>
      <c r="Q270"/>
      <c r="R270"/>
      <c r="S270"/>
      <c r="T270"/>
      <c r="U270"/>
      <c r="V270"/>
      <c r="W270"/>
      <c r="X270"/>
      <c r="Y270"/>
      <c r="Z270"/>
      <c r="AA270"/>
      <c r="AB270"/>
      <c r="AC270"/>
    </row>
    <row r="271" spans="1:29" x14ac:dyDescent="0.2">
      <c r="O271"/>
      <c r="P271"/>
      <c r="Q271"/>
      <c r="R271"/>
      <c r="S271"/>
      <c r="T271"/>
      <c r="U271"/>
      <c r="V271"/>
      <c r="W271"/>
      <c r="X271"/>
      <c r="Y271"/>
      <c r="Z271"/>
      <c r="AA271"/>
      <c r="AB271"/>
      <c r="AC271"/>
    </row>
    <row r="272" spans="1:29" x14ac:dyDescent="0.2">
      <c r="O272"/>
      <c r="P272"/>
      <c r="Q272"/>
      <c r="R272"/>
      <c r="S272"/>
      <c r="T272"/>
      <c r="U272"/>
      <c r="V272"/>
      <c r="W272"/>
      <c r="X272"/>
      <c r="Y272"/>
      <c r="Z272"/>
      <c r="AA272"/>
      <c r="AB272"/>
      <c r="AC272"/>
    </row>
    <row r="273" spans="6:29" x14ac:dyDescent="0.2">
      <c r="O273"/>
      <c r="P273"/>
      <c r="Q273"/>
      <c r="R273"/>
      <c r="S273"/>
      <c r="T273"/>
      <c r="U273"/>
      <c r="V273"/>
      <c r="W273"/>
      <c r="X273"/>
      <c r="Y273"/>
      <c r="Z273"/>
      <c r="AA273"/>
      <c r="AB273"/>
      <c r="AC273"/>
    </row>
    <row r="274" spans="6:29" x14ac:dyDescent="0.2">
      <c r="O274"/>
      <c r="P274"/>
      <c r="Q274"/>
      <c r="R274"/>
      <c r="S274"/>
      <c r="T274"/>
      <c r="U274"/>
      <c r="V274"/>
      <c r="W274"/>
      <c r="X274"/>
      <c r="Y274"/>
      <c r="Z274"/>
      <c r="AA274"/>
      <c r="AB274"/>
      <c r="AC274"/>
    </row>
    <row r="275" spans="6:29" x14ac:dyDescent="0.2">
      <c r="O275"/>
      <c r="P275"/>
      <c r="Q275"/>
      <c r="R275"/>
      <c r="S275"/>
      <c r="T275"/>
      <c r="U275"/>
      <c r="V275"/>
      <c r="W275"/>
      <c r="X275"/>
      <c r="Y275"/>
      <c r="Z275"/>
      <c r="AA275"/>
      <c r="AB275"/>
      <c r="AC275"/>
    </row>
    <row r="276" spans="6:29" x14ac:dyDescent="0.2">
      <c r="F276" s="4"/>
      <c r="O276"/>
      <c r="P276"/>
      <c r="Q276"/>
      <c r="R276"/>
      <c r="S276"/>
      <c r="T276"/>
      <c r="U276"/>
      <c r="V276"/>
      <c r="W276"/>
      <c r="X276"/>
      <c r="Y276"/>
      <c r="Z276"/>
      <c r="AA276"/>
      <c r="AB276"/>
      <c r="AC276"/>
    </row>
    <row r="277" spans="6:29" x14ac:dyDescent="0.2">
      <c r="F277" s="4"/>
      <c r="O277"/>
      <c r="P277"/>
      <c r="Q277"/>
      <c r="R277"/>
      <c r="S277"/>
      <c r="T277"/>
      <c r="U277"/>
      <c r="V277"/>
      <c r="W277"/>
      <c r="X277"/>
      <c r="Y277"/>
      <c r="Z277"/>
      <c r="AA277"/>
      <c r="AB277"/>
      <c r="AC277"/>
    </row>
    <row r="278" spans="6:29" x14ac:dyDescent="0.2">
      <c r="O278"/>
      <c r="P278"/>
      <c r="Q278"/>
      <c r="R278"/>
      <c r="S278"/>
      <c r="T278"/>
      <c r="U278"/>
      <c r="V278"/>
      <c r="W278"/>
      <c r="X278"/>
      <c r="Y278"/>
      <c r="Z278"/>
      <c r="AA278"/>
      <c r="AB278"/>
      <c r="AC278"/>
    </row>
    <row r="279" spans="6:29" x14ac:dyDescent="0.2">
      <c r="O279"/>
      <c r="P279"/>
      <c r="Q279"/>
      <c r="R279"/>
      <c r="S279"/>
      <c r="T279"/>
      <c r="U279"/>
      <c r="V279"/>
      <c r="W279"/>
      <c r="X279"/>
      <c r="Y279"/>
      <c r="Z279"/>
      <c r="AA279"/>
      <c r="AB279"/>
      <c r="AC279"/>
    </row>
    <row r="280" spans="6:29" x14ac:dyDescent="0.2">
      <c r="O280"/>
      <c r="P280"/>
      <c r="Q280"/>
      <c r="R280"/>
      <c r="S280"/>
      <c r="T280"/>
      <c r="U280"/>
      <c r="V280"/>
      <c r="W280"/>
      <c r="X280"/>
      <c r="Y280"/>
      <c r="Z280"/>
      <c r="AA280"/>
      <c r="AB280"/>
      <c r="AC280"/>
    </row>
    <row r="281" spans="6:29" x14ac:dyDescent="0.2">
      <c r="O281"/>
      <c r="P281"/>
      <c r="Q281"/>
      <c r="R281"/>
      <c r="S281"/>
      <c r="T281"/>
      <c r="U281"/>
      <c r="V281"/>
      <c r="W281"/>
      <c r="X281"/>
      <c r="Y281"/>
      <c r="Z281"/>
      <c r="AA281"/>
      <c r="AB281"/>
      <c r="AC281"/>
    </row>
    <row r="282" spans="6:29" x14ac:dyDescent="0.2">
      <c r="O282"/>
      <c r="P282"/>
      <c r="Q282"/>
      <c r="R282"/>
      <c r="S282"/>
      <c r="T282"/>
      <c r="U282"/>
      <c r="V282"/>
      <c r="W282"/>
      <c r="X282"/>
      <c r="Y282"/>
      <c r="Z282"/>
      <c r="AA282"/>
      <c r="AB282"/>
      <c r="AC282"/>
    </row>
    <row r="283" spans="6:29" x14ac:dyDescent="0.2">
      <c r="O283"/>
      <c r="P283"/>
      <c r="Q283"/>
      <c r="R283"/>
      <c r="S283"/>
      <c r="T283"/>
      <c r="U283"/>
      <c r="V283"/>
      <c r="W283"/>
      <c r="X283"/>
      <c r="Y283"/>
      <c r="Z283"/>
      <c r="AA283"/>
      <c r="AB283"/>
      <c r="AC283"/>
    </row>
    <row r="284" spans="6:29" x14ac:dyDescent="0.2">
      <c r="O284"/>
      <c r="P284"/>
      <c r="Q284"/>
      <c r="R284"/>
      <c r="S284"/>
      <c r="T284"/>
      <c r="U284"/>
      <c r="V284"/>
      <c r="W284"/>
      <c r="X284"/>
      <c r="Y284"/>
      <c r="Z284"/>
      <c r="AA284"/>
      <c r="AB284"/>
      <c r="AC284"/>
    </row>
    <row r="285" spans="6:29" x14ac:dyDescent="0.2">
      <c r="O285"/>
      <c r="P285"/>
      <c r="Q285"/>
      <c r="R285"/>
      <c r="S285"/>
      <c r="T285"/>
      <c r="U285"/>
      <c r="V285"/>
      <c r="W285"/>
      <c r="X285"/>
      <c r="Y285"/>
      <c r="Z285"/>
      <c r="AA285"/>
      <c r="AB285"/>
      <c r="AC285"/>
    </row>
    <row r="286" spans="6:29" x14ac:dyDescent="0.2">
      <c r="O286"/>
      <c r="P286"/>
      <c r="Q286"/>
      <c r="R286"/>
      <c r="S286"/>
      <c r="T286"/>
      <c r="U286"/>
      <c r="V286"/>
      <c r="W286"/>
      <c r="X286"/>
      <c r="Y286"/>
      <c r="Z286"/>
      <c r="AA286"/>
      <c r="AB286"/>
      <c r="AC286"/>
    </row>
    <row r="287" spans="6:29" x14ac:dyDescent="0.2">
      <c r="O287"/>
      <c r="P287"/>
      <c r="Q287"/>
      <c r="R287"/>
      <c r="S287"/>
      <c r="T287"/>
      <c r="U287"/>
      <c r="V287"/>
      <c r="W287"/>
      <c r="X287"/>
      <c r="Y287"/>
      <c r="Z287"/>
      <c r="AA287"/>
      <c r="AB287"/>
      <c r="AC287"/>
    </row>
    <row r="288" spans="6:29" x14ac:dyDescent="0.2">
      <c r="O288"/>
      <c r="P288"/>
      <c r="Q288"/>
      <c r="R288"/>
      <c r="S288"/>
      <c r="T288"/>
      <c r="U288"/>
      <c r="V288"/>
      <c r="W288"/>
      <c r="X288"/>
      <c r="Y288"/>
      <c r="Z288"/>
      <c r="AA288"/>
      <c r="AB288"/>
      <c r="AC288"/>
    </row>
    <row r="289" spans="15:29" x14ac:dyDescent="0.2">
      <c r="O289"/>
      <c r="P289"/>
      <c r="Q289"/>
      <c r="R289"/>
      <c r="S289"/>
      <c r="T289"/>
      <c r="U289"/>
      <c r="V289"/>
      <c r="W289"/>
      <c r="X289"/>
      <c r="Y289"/>
      <c r="Z289"/>
      <c r="AA289"/>
      <c r="AB289"/>
      <c r="AC289"/>
    </row>
    <row r="290" spans="15:29" x14ac:dyDescent="0.2">
      <c r="O290"/>
      <c r="P290"/>
      <c r="Q290"/>
      <c r="R290"/>
      <c r="S290"/>
      <c r="T290"/>
      <c r="U290"/>
      <c r="V290"/>
      <c r="W290"/>
      <c r="X290"/>
      <c r="Y290"/>
      <c r="Z290"/>
      <c r="AA290"/>
      <c r="AB290"/>
      <c r="AC290"/>
    </row>
    <row r="291" spans="15:29" x14ac:dyDescent="0.2">
      <c r="O291"/>
      <c r="P291"/>
      <c r="Q291"/>
      <c r="R291"/>
      <c r="S291"/>
      <c r="T291"/>
      <c r="U291"/>
      <c r="V291"/>
      <c r="W291"/>
      <c r="X291"/>
      <c r="Y291"/>
      <c r="Z291"/>
      <c r="AA291"/>
      <c r="AB291"/>
      <c r="AC291"/>
    </row>
    <row r="292" spans="15:29" x14ac:dyDescent="0.2">
      <c r="O292"/>
      <c r="P292"/>
      <c r="Q292"/>
      <c r="R292"/>
      <c r="S292"/>
      <c r="T292"/>
      <c r="U292"/>
      <c r="V292"/>
      <c r="W292"/>
      <c r="X292"/>
      <c r="Y292"/>
      <c r="Z292"/>
      <c r="AA292"/>
      <c r="AB292"/>
      <c r="AC292"/>
    </row>
    <row r="293" spans="15:29" x14ac:dyDescent="0.2">
      <c r="O293"/>
      <c r="P293"/>
      <c r="Q293"/>
      <c r="R293"/>
      <c r="S293"/>
      <c r="T293"/>
      <c r="U293"/>
      <c r="V293"/>
      <c r="W293"/>
      <c r="X293"/>
      <c r="Y293"/>
      <c r="Z293"/>
      <c r="AA293"/>
      <c r="AB293"/>
      <c r="AC293"/>
    </row>
    <row r="294" spans="15:29" x14ac:dyDescent="0.2">
      <c r="O294"/>
      <c r="P294"/>
      <c r="Q294"/>
      <c r="R294"/>
      <c r="S294"/>
      <c r="T294"/>
      <c r="U294"/>
      <c r="V294"/>
      <c r="W294"/>
      <c r="X294"/>
      <c r="Y294"/>
      <c r="Z294"/>
      <c r="AA294"/>
      <c r="AB294"/>
      <c r="AC294"/>
    </row>
    <row r="295" spans="15:29" x14ac:dyDescent="0.2">
      <c r="O295"/>
      <c r="P295"/>
      <c r="Q295"/>
      <c r="R295"/>
      <c r="S295"/>
      <c r="T295"/>
      <c r="U295"/>
      <c r="V295"/>
      <c r="W295"/>
      <c r="X295"/>
      <c r="Y295"/>
      <c r="Z295"/>
      <c r="AA295"/>
      <c r="AB295"/>
      <c r="AC295"/>
    </row>
    <row r="296" spans="15:29" x14ac:dyDescent="0.2">
      <c r="O296"/>
      <c r="P296"/>
      <c r="Q296"/>
      <c r="R296"/>
      <c r="S296"/>
      <c r="T296"/>
      <c r="U296"/>
      <c r="V296"/>
      <c r="W296"/>
      <c r="X296"/>
      <c r="Y296"/>
      <c r="Z296"/>
      <c r="AA296"/>
      <c r="AB296"/>
      <c r="AC296"/>
    </row>
    <row r="297" spans="15:29" x14ac:dyDescent="0.2">
      <c r="O297"/>
      <c r="P297"/>
      <c r="Q297"/>
      <c r="R297"/>
      <c r="S297"/>
      <c r="T297"/>
      <c r="U297"/>
      <c r="V297"/>
      <c r="W297"/>
      <c r="X297"/>
      <c r="Y297"/>
      <c r="Z297"/>
      <c r="AA297"/>
      <c r="AB297"/>
      <c r="AC297"/>
    </row>
    <row r="298" spans="15:29" x14ac:dyDescent="0.2">
      <c r="O298"/>
      <c r="P298"/>
      <c r="Q298"/>
      <c r="R298"/>
      <c r="S298"/>
      <c r="T298"/>
      <c r="U298"/>
      <c r="V298"/>
      <c r="W298"/>
      <c r="X298"/>
      <c r="Y298"/>
      <c r="Z298"/>
      <c r="AA298"/>
      <c r="AB298"/>
      <c r="AC298"/>
    </row>
    <row r="299" spans="15:29" x14ac:dyDescent="0.2">
      <c r="O299"/>
      <c r="P299"/>
      <c r="Q299"/>
      <c r="R299"/>
      <c r="S299"/>
      <c r="T299"/>
      <c r="U299"/>
      <c r="V299"/>
      <c r="W299"/>
      <c r="X299"/>
      <c r="Y299"/>
      <c r="Z299"/>
      <c r="AA299"/>
      <c r="AB299"/>
      <c r="AC299"/>
    </row>
    <row r="300" spans="15:29" x14ac:dyDescent="0.2">
      <c r="O300"/>
      <c r="P300"/>
      <c r="Q300"/>
      <c r="R300"/>
      <c r="S300"/>
      <c r="T300"/>
      <c r="U300"/>
      <c r="V300"/>
      <c r="W300"/>
      <c r="X300"/>
      <c r="Y300"/>
      <c r="Z300"/>
      <c r="AA300"/>
      <c r="AB300"/>
      <c r="AC300"/>
    </row>
    <row r="301" spans="15:29" x14ac:dyDescent="0.2">
      <c r="O301"/>
      <c r="P301"/>
      <c r="Q301"/>
      <c r="R301"/>
      <c r="S301"/>
      <c r="T301"/>
      <c r="U301"/>
      <c r="V301"/>
      <c r="W301"/>
      <c r="X301"/>
      <c r="Y301"/>
      <c r="Z301"/>
      <c r="AA301"/>
      <c r="AB301"/>
      <c r="AC301"/>
    </row>
    <row r="302" spans="15:29" x14ac:dyDescent="0.2">
      <c r="O302"/>
      <c r="P302"/>
      <c r="Q302"/>
      <c r="R302"/>
      <c r="S302"/>
      <c r="T302"/>
      <c r="U302"/>
      <c r="V302"/>
      <c r="W302"/>
      <c r="X302"/>
      <c r="Y302"/>
      <c r="Z302"/>
      <c r="AA302"/>
      <c r="AB302"/>
      <c r="AC302"/>
    </row>
    <row r="303" spans="15:29" x14ac:dyDescent="0.2">
      <c r="O303"/>
      <c r="P303"/>
      <c r="Q303"/>
      <c r="R303"/>
      <c r="S303"/>
      <c r="T303"/>
      <c r="U303"/>
      <c r="V303"/>
      <c r="W303"/>
      <c r="X303"/>
      <c r="Y303"/>
      <c r="Z303"/>
      <c r="AA303"/>
      <c r="AB303"/>
      <c r="AC303"/>
    </row>
    <row r="304" spans="15:29" x14ac:dyDescent="0.2">
      <c r="O304"/>
      <c r="P304"/>
      <c r="Q304"/>
      <c r="R304"/>
      <c r="S304"/>
      <c r="T304"/>
      <c r="U304"/>
      <c r="V304"/>
      <c r="W304"/>
      <c r="X304"/>
      <c r="Y304"/>
      <c r="Z304"/>
      <c r="AA304"/>
      <c r="AB304"/>
      <c r="AC304"/>
    </row>
    <row r="305" spans="15:29" x14ac:dyDescent="0.2">
      <c r="O305"/>
      <c r="P305"/>
      <c r="Q305"/>
      <c r="R305"/>
      <c r="S305"/>
      <c r="T305"/>
      <c r="U305"/>
      <c r="V305"/>
      <c r="W305"/>
      <c r="X305"/>
      <c r="Y305"/>
      <c r="Z305"/>
      <c r="AA305"/>
      <c r="AB305"/>
      <c r="AC305"/>
    </row>
    <row r="306" spans="15:29" x14ac:dyDescent="0.2">
      <c r="O306"/>
      <c r="P306"/>
      <c r="Q306"/>
      <c r="R306"/>
      <c r="S306"/>
      <c r="T306"/>
      <c r="U306"/>
      <c r="V306"/>
      <c r="W306"/>
      <c r="X306"/>
      <c r="Y306"/>
      <c r="Z306"/>
      <c r="AA306"/>
      <c r="AB306"/>
      <c r="AC306"/>
    </row>
    <row r="307" spans="15:29" x14ac:dyDescent="0.2">
      <c r="O307"/>
      <c r="P307"/>
      <c r="Q307"/>
      <c r="R307"/>
      <c r="S307"/>
      <c r="T307"/>
      <c r="U307"/>
      <c r="V307"/>
      <c r="W307"/>
      <c r="X307"/>
      <c r="Y307"/>
      <c r="Z307"/>
      <c r="AA307"/>
      <c r="AB307"/>
      <c r="AC307"/>
    </row>
    <row r="308" spans="15:29" x14ac:dyDescent="0.2">
      <c r="O308"/>
      <c r="P308"/>
      <c r="Q308"/>
      <c r="R308"/>
      <c r="S308"/>
      <c r="T308"/>
      <c r="U308"/>
      <c r="V308"/>
      <c r="W308"/>
      <c r="X308"/>
      <c r="Y308"/>
      <c r="Z308"/>
      <c r="AA308"/>
      <c r="AB308"/>
      <c r="AC308"/>
    </row>
    <row r="309" spans="15:29" x14ac:dyDescent="0.2">
      <c r="O309"/>
      <c r="P309"/>
      <c r="Q309"/>
      <c r="R309"/>
      <c r="S309"/>
      <c r="T309"/>
      <c r="U309"/>
      <c r="V309"/>
      <c r="W309"/>
      <c r="X309"/>
      <c r="Y309"/>
      <c r="Z309"/>
      <c r="AA309"/>
      <c r="AB309"/>
      <c r="AC309"/>
    </row>
    <row r="310" spans="15:29" x14ac:dyDescent="0.2">
      <c r="O310"/>
      <c r="P310"/>
      <c r="Q310"/>
      <c r="R310"/>
      <c r="S310"/>
      <c r="T310"/>
      <c r="U310"/>
      <c r="V310"/>
      <c r="W310"/>
      <c r="X310"/>
      <c r="Y310"/>
      <c r="Z310"/>
      <c r="AA310"/>
      <c r="AB310"/>
      <c r="AC310"/>
    </row>
    <row r="311" spans="15:29" x14ac:dyDescent="0.2">
      <c r="O311"/>
      <c r="P311"/>
      <c r="Q311"/>
      <c r="R311"/>
      <c r="S311"/>
      <c r="T311"/>
      <c r="U311"/>
      <c r="V311"/>
      <c r="W311"/>
      <c r="X311"/>
      <c r="Y311"/>
      <c r="Z311"/>
      <c r="AA311"/>
      <c r="AB311"/>
      <c r="AC311"/>
    </row>
    <row r="312" spans="15:29" x14ac:dyDescent="0.2">
      <c r="O312"/>
      <c r="P312"/>
      <c r="Q312"/>
      <c r="R312"/>
      <c r="S312"/>
      <c r="T312"/>
      <c r="U312"/>
      <c r="V312"/>
      <c r="W312"/>
      <c r="X312"/>
      <c r="Y312"/>
      <c r="Z312"/>
      <c r="AA312"/>
      <c r="AB312"/>
      <c r="AC312"/>
    </row>
    <row r="313" spans="15:29" x14ac:dyDescent="0.2">
      <c r="O313"/>
      <c r="P313"/>
      <c r="Q313"/>
      <c r="R313"/>
      <c r="S313"/>
      <c r="T313"/>
      <c r="U313"/>
      <c r="V313"/>
      <c r="W313"/>
      <c r="X313"/>
      <c r="Y313"/>
      <c r="Z313"/>
      <c r="AA313"/>
      <c r="AB313"/>
      <c r="AC313"/>
    </row>
    <row r="314" spans="15:29" x14ac:dyDescent="0.2">
      <c r="O314"/>
      <c r="P314"/>
      <c r="Q314"/>
      <c r="R314"/>
      <c r="S314"/>
      <c r="T314"/>
      <c r="U314"/>
      <c r="V314"/>
      <c r="W314"/>
      <c r="X314"/>
      <c r="Y314"/>
      <c r="Z314"/>
      <c r="AA314"/>
      <c r="AB314"/>
      <c r="AC314"/>
    </row>
    <row r="315" spans="15:29" x14ac:dyDescent="0.2">
      <c r="O315"/>
      <c r="P315"/>
      <c r="Q315"/>
      <c r="R315"/>
      <c r="S315"/>
      <c r="T315"/>
      <c r="U315"/>
      <c r="V315"/>
      <c r="W315"/>
      <c r="X315"/>
      <c r="Y315"/>
      <c r="Z315"/>
      <c r="AA315"/>
      <c r="AB315"/>
      <c r="AC315"/>
    </row>
    <row r="316" spans="15:29" x14ac:dyDescent="0.2">
      <c r="O316"/>
      <c r="P316"/>
      <c r="Q316"/>
      <c r="R316"/>
      <c r="S316"/>
      <c r="T316"/>
      <c r="U316"/>
      <c r="V316"/>
      <c r="W316"/>
      <c r="X316"/>
      <c r="Y316"/>
      <c r="Z316"/>
      <c r="AA316"/>
      <c r="AB316"/>
      <c r="AC316"/>
    </row>
    <row r="317" spans="15:29" x14ac:dyDescent="0.2">
      <c r="O317"/>
      <c r="P317"/>
      <c r="Q317"/>
      <c r="R317"/>
      <c r="S317"/>
      <c r="T317"/>
      <c r="U317"/>
      <c r="V317"/>
      <c r="W317"/>
      <c r="X317"/>
      <c r="Y317"/>
      <c r="Z317"/>
      <c r="AA317"/>
      <c r="AB317"/>
      <c r="AC317"/>
    </row>
    <row r="318" spans="15:29" x14ac:dyDescent="0.2">
      <c r="O318"/>
      <c r="P318"/>
      <c r="Q318"/>
      <c r="R318"/>
      <c r="S318"/>
      <c r="T318"/>
      <c r="U318"/>
      <c r="V318"/>
      <c r="W318"/>
      <c r="X318"/>
      <c r="Y318"/>
      <c r="Z318"/>
      <c r="AA318"/>
      <c r="AB318"/>
      <c r="AC318"/>
    </row>
    <row r="319" spans="15:29" x14ac:dyDescent="0.2">
      <c r="O319"/>
      <c r="P319"/>
      <c r="Q319"/>
      <c r="R319"/>
      <c r="S319"/>
      <c r="T319"/>
      <c r="U319"/>
      <c r="V319"/>
      <c r="W319"/>
      <c r="X319"/>
      <c r="Y319"/>
      <c r="Z319"/>
      <c r="AA319"/>
      <c r="AB319"/>
      <c r="AC319"/>
    </row>
    <row r="320" spans="15:29" x14ac:dyDescent="0.2">
      <c r="O320"/>
      <c r="P320"/>
      <c r="Q320"/>
      <c r="R320"/>
      <c r="S320"/>
      <c r="T320"/>
      <c r="U320"/>
      <c r="V320"/>
      <c r="W320"/>
      <c r="X320"/>
      <c r="Y320"/>
      <c r="Z320"/>
      <c r="AA320"/>
      <c r="AB320"/>
      <c r="AC320"/>
    </row>
    <row r="321" spans="15:29" x14ac:dyDescent="0.2">
      <c r="O321"/>
      <c r="P321"/>
      <c r="Q321"/>
      <c r="R321"/>
      <c r="S321"/>
      <c r="T321"/>
      <c r="U321"/>
      <c r="V321"/>
      <c r="W321"/>
      <c r="X321"/>
      <c r="Y321"/>
      <c r="Z321"/>
      <c r="AA321"/>
      <c r="AB321"/>
      <c r="AC321"/>
    </row>
    <row r="322" spans="15:29" x14ac:dyDescent="0.2">
      <c r="O322"/>
      <c r="P322"/>
      <c r="Q322"/>
      <c r="R322"/>
      <c r="S322"/>
      <c r="T322"/>
      <c r="U322"/>
      <c r="V322"/>
      <c r="W322"/>
      <c r="X322"/>
      <c r="Y322"/>
      <c r="Z322"/>
      <c r="AA322"/>
      <c r="AB322"/>
      <c r="AC322"/>
    </row>
    <row r="323" spans="15:29" x14ac:dyDescent="0.2">
      <c r="O323"/>
      <c r="P323"/>
      <c r="Q323"/>
      <c r="R323"/>
      <c r="S323"/>
      <c r="T323"/>
      <c r="U323"/>
      <c r="V323"/>
      <c r="W323"/>
      <c r="X323"/>
      <c r="Y323"/>
      <c r="Z323"/>
      <c r="AA323"/>
      <c r="AB323"/>
      <c r="AC323"/>
    </row>
    <row r="324" spans="15:29" x14ac:dyDescent="0.2">
      <c r="O324"/>
      <c r="P324"/>
      <c r="Q324"/>
      <c r="R324"/>
      <c r="S324"/>
      <c r="T324"/>
      <c r="U324"/>
      <c r="V324"/>
      <c r="W324"/>
      <c r="X324"/>
      <c r="Y324"/>
      <c r="Z324"/>
      <c r="AA324"/>
      <c r="AB324"/>
      <c r="AC324"/>
    </row>
    <row r="325" spans="15:29" x14ac:dyDescent="0.2">
      <c r="O325"/>
      <c r="P325"/>
      <c r="Q325"/>
      <c r="R325"/>
      <c r="S325"/>
      <c r="T325"/>
      <c r="U325"/>
      <c r="V325"/>
      <c r="W325"/>
      <c r="X325"/>
      <c r="Y325"/>
      <c r="Z325"/>
      <c r="AA325"/>
      <c r="AB325"/>
      <c r="AC325"/>
    </row>
    <row r="326" spans="15:29" x14ac:dyDescent="0.2">
      <c r="O326"/>
      <c r="P326"/>
      <c r="Q326"/>
      <c r="R326"/>
      <c r="S326"/>
      <c r="T326"/>
      <c r="U326"/>
      <c r="V326"/>
      <c r="W326"/>
      <c r="X326"/>
      <c r="Y326"/>
      <c r="Z326"/>
      <c r="AA326"/>
      <c r="AB326"/>
      <c r="AC326"/>
    </row>
    <row r="327" spans="15:29" x14ac:dyDescent="0.2">
      <c r="O327"/>
      <c r="P327"/>
      <c r="Q327"/>
      <c r="R327"/>
      <c r="S327"/>
      <c r="T327"/>
      <c r="U327"/>
      <c r="V327"/>
      <c r="W327"/>
      <c r="X327"/>
      <c r="Y327"/>
      <c r="Z327"/>
      <c r="AA327"/>
      <c r="AB327"/>
      <c r="AC327"/>
    </row>
    <row r="328" spans="15:29" x14ac:dyDescent="0.2">
      <c r="O328"/>
      <c r="P328"/>
      <c r="Q328"/>
      <c r="R328"/>
      <c r="S328"/>
      <c r="T328"/>
      <c r="U328"/>
      <c r="V328"/>
      <c r="W328"/>
      <c r="X328"/>
      <c r="Y328"/>
      <c r="Z328"/>
      <c r="AA328"/>
      <c r="AB328"/>
      <c r="AC328"/>
    </row>
    <row r="329" spans="15:29" x14ac:dyDescent="0.2">
      <c r="O329"/>
      <c r="P329"/>
      <c r="Q329"/>
      <c r="R329"/>
      <c r="S329"/>
      <c r="T329"/>
      <c r="U329"/>
      <c r="V329"/>
      <c r="W329"/>
      <c r="X329"/>
      <c r="Y329"/>
      <c r="Z329"/>
      <c r="AA329"/>
      <c r="AB329"/>
      <c r="AC329"/>
    </row>
    <row r="330" spans="15:29" x14ac:dyDescent="0.2">
      <c r="O330"/>
      <c r="P330"/>
      <c r="Q330"/>
      <c r="R330"/>
      <c r="S330"/>
      <c r="T330"/>
      <c r="U330"/>
      <c r="V330"/>
      <c r="W330"/>
      <c r="X330"/>
      <c r="Y330"/>
      <c r="Z330"/>
      <c r="AA330"/>
      <c r="AB330"/>
      <c r="AC330"/>
    </row>
    <row r="331" spans="15:29" x14ac:dyDescent="0.2">
      <c r="O331"/>
      <c r="P331"/>
      <c r="Q331"/>
      <c r="R331"/>
      <c r="S331"/>
      <c r="T331"/>
      <c r="U331"/>
      <c r="V331"/>
      <c r="W331"/>
      <c r="X331"/>
      <c r="Y331"/>
      <c r="Z331"/>
      <c r="AA331"/>
      <c r="AB331"/>
      <c r="AC331"/>
    </row>
    <row r="332" spans="15:29" x14ac:dyDescent="0.2">
      <c r="O332"/>
      <c r="P332"/>
      <c r="Q332"/>
      <c r="R332"/>
      <c r="S332"/>
      <c r="T332"/>
      <c r="U332"/>
      <c r="V332"/>
      <c r="W332"/>
      <c r="X332"/>
      <c r="Y332"/>
      <c r="Z332"/>
      <c r="AA332"/>
      <c r="AB332"/>
      <c r="AC332"/>
    </row>
    <row r="333" spans="15:29" x14ac:dyDescent="0.2">
      <c r="O333"/>
      <c r="P333"/>
      <c r="Q333"/>
      <c r="R333"/>
      <c r="S333"/>
      <c r="T333"/>
      <c r="U333"/>
      <c r="V333"/>
      <c r="W333"/>
      <c r="X333"/>
      <c r="Y333"/>
      <c r="Z333"/>
      <c r="AA333"/>
      <c r="AB333"/>
      <c r="AC333"/>
    </row>
    <row r="334" spans="15:29" x14ac:dyDescent="0.2">
      <c r="O334"/>
      <c r="P334"/>
      <c r="Q334"/>
      <c r="R334"/>
      <c r="S334"/>
      <c r="T334"/>
      <c r="U334"/>
      <c r="V334"/>
      <c r="W334"/>
      <c r="X334"/>
      <c r="Y334"/>
      <c r="Z334"/>
      <c r="AA334"/>
      <c r="AB334"/>
      <c r="AC334"/>
    </row>
    <row r="335" spans="15:29" x14ac:dyDescent="0.2">
      <c r="O335"/>
      <c r="P335"/>
      <c r="Q335"/>
      <c r="R335"/>
      <c r="S335"/>
      <c r="T335"/>
      <c r="U335"/>
      <c r="V335"/>
      <c r="W335"/>
      <c r="X335"/>
      <c r="Y335"/>
      <c r="Z335"/>
      <c r="AA335"/>
      <c r="AB335"/>
      <c r="AC335"/>
    </row>
    <row r="336" spans="15:29" x14ac:dyDescent="0.2">
      <c r="O336"/>
      <c r="P336"/>
      <c r="Q336"/>
      <c r="R336"/>
      <c r="S336"/>
      <c r="T336"/>
      <c r="U336"/>
      <c r="V336"/>
      <c r="W336"/>
      <c r="X336"/>
      <c r="Y336"/>
      <c r="Z336"/>
      <c r="AA336"/>
      <c r="AB336"/>
      <c r="AC336"/>
    </row>
    <row r="337" spans="15:29" x14ac:dyDescent="0.2">
      <c r="O337"/>
      <c r="P337"/>
      <c r="Q337"/>
      <c r="R337"/>
      <c r="S337"/>
      <c r="T337"/>
      <c r="U337"/>
      <c r="V337"/>
      <c r="W337"/>
      <c r="X337"/>
      <c r="Y337"/>
      <c r="Z337"/>
      <c r="AA337"/>
      <c r="AB337"/>
      <c r="AC337"/>
    </row>
    <row r="338" spans="15:29" x14ac:dyDescent="0.2">
      <c r="O338"/>
      <c r="P338"/>
      <c r="Q338"/>
      <c r="R338"/>
      <c r="S338"/>
      <c r="T338"/>
      <c r="U338"/>
      <c r="V338"/>
      <c r="W338"/>
      <c r="X338"/>
      <c r="Y338"/>
      <c r="Z338"/>
      <c r="AA338"/>
      <c r="AB338"/>
      <c r="AC338"/>
    </row>
    <row r="339" spans="15:29" x14ac:dyDescent="0.2">
      <c r="O339"/>
      <c r="P339"/>
      <c r="Q339"/>
      <c r="R339"/>
      <c r="S339"/>
      <c r="T339"/>
      <c r="U339"/>
      <c r="V339"/>
      <c r="W339"/>
      <c r="X339"/>
      <c r="Y339"/>
      <c r="Z339"/>
      <c r="AA339"/>
      <c r="AB339"/>
      <c r="AC339"/>
    </row>
    <row r="340" spans="15:29" x14ac:dyDescent="0.2">
      <c r="O340"/>
      <c r="P340"/>
      <c r="Q340"/>
      <c r="R340"/>
      <c r="S340"/>
      <c r="T340"/>
      <c r="U340"/>
      <c r="V340"/>
      <c r="W340"/>
      <c r="X340"/>
      <c r="Y340"/>
      <c r="Z340"/>
      <c r="AA340"/>
      <c r="AB340"/>
      <c r="AC340"/>
    </row>
    <row r="341" spans="15:29" x14ac:dyDescent="0.2">
      <c r="O341"/>
      <c r="P341"/>
      <c r="Q341"/>
      <c r="R341"/>
      <c r="S341"/>
      <c r="T341"/>
      <c r="U341"/>
      <c r="V341"/>
      <c r="W341"/>
      <c r="X341"/>
      <c r="Y341"/>
      <c r="Z341"/>
      <c r="AA341"/>
      <c r="AB341"/>
      <c r="AC341"/>
    </row>
    <row r="342" spans="15:29" x14ac:dyDescent="0.2">
      <c r="O342"/>
      <c r="P342"/>
      <c r="Q342"/>
      <c r="R342"/>
      <c r="S342"/>
      <c r="T342"/>
      <c r="U342"/>
      <c r="V342"/>
      <c r="W342"/>
      <c r="X342"/>
      <c r="Y342"/>
      <c r="Z342"/>
      <c r="AA342"/>
      <c r="AB342"/>
      <c r="AC342"/>
    </row>
    <row r="343" spans="15:29" x14ac:dyDescent="0.2">
      <c r="O343"/>
      <c r="P343"/>
      <c r="Q343"/>
      <c r="R343"/>
      <c r="S343"/>
      <c r="T343"/>
      <c r="U343"/>
      <c r="V343"/>
      <c r="W343"/>
      <c r="X343"/>
      <c r="Y343"/>
      <c r="Z343"/>
      <c r="AA343"/>
      <c r="AB343"/>
      <c r="AC343"/>
    </row>
    <row r="344" spans="15:29" x14ac:dyDescent="0.2">
      <c r="O344"/>
      <c r="P344"/>
      <c r="Q344"/>
      <c r="R344"/>
      <c r="S344"/>
      <c r="T344"/>
      <c r="U344"/>
      <c r="V344"/>
      <c r="W344"/>
      <c r="X344"/>
      <c r="Y344"/>
      <c r="Z344"/>
      <c r="AA344"/>
      <c r="AB344"/>
      <c r="AC344"/>
    </row>
    <row r="345" spans="15:29" x14ac:dyDescent="0.2">
      <c r="O345"/>
      <c r="P345"/>
      <c r="Q345"/>
      <c r="R345"/>
      <c r="S345"/>
      <c r="T345"/>
      <c r="U345"/>
      <c r="V345"/>
      <c r="W345"/>
      <c r="X345"/>
      <c r="Y345"/>
      <c r="Z345"/>
      <c r="AA345"/>
      <c r="AB345"/>
      <c r="AC345"/>
    </row>
    <row r="346" spans="15:29" x14ac:dyDescent="0.2">
      <c r="O346"/>
      <c r="P346"/>
      <c r="Q346"/>
      <c r="R346"/>
      <c r="S346"/>
      <c r="T346"/>
      <c r="U346"/>
      <c r="V346"/>
      <c r="W346"/>
      <c r="X346"/>
      <c r="Y346"/>
      <c r="Z346"/>
      <c r="AA346"/>
      <c r="AB346"/>
      <c r="AC346"/>
    </row>
    <row r="347" spans="15:29" x14ac:dyDescent="0.2">
      <c r="O347"/>
      <c r="P347"/>
      <c r="Q347"/>
      <c r="R347"/>
      <c r="S347"/>
      <c r="T347"/>
      <c r="U347"/>
      <c r="V347"/>
      <c r="W347"/>
      <c r="X347"/>
      <c r="Y347"/>
      <c r="Z347"/>
      <c r="AA347"/>
      <c r="AB347"/>
      <c r="AC347"/>
    </row>
    <row r="348" spans="15:29" x14ac:dyDescent="0.2">
      <c r="O348"/>
      <c r="P348"/>
      <c r="Q348"/>
      <c r="R348"/>
      <c r="S348"/>
      <c r="T348"/>
      <c r="U348"/>
      <c r="V348"/>
      <c r="W348"/>
      <c r="X348"/>
      <c r="Y348"/>
      <c r="Z348"/>
      <c r="AA348"/>
      <c r="AB348"/>
      <c r="AC348"/>
    </row>
    <row r="349" spans="15:29" x14ac:dyDescent="0.2">
      <c r="O349"/>
      <c r="P349"/>
      <c r="Q349"/>
      <c r="R349"/>
      <c r="S349"/>
      <c r="T349"/>
      <c r="U349"/>
      <c r="V349"/>
      <c r="W349"/>
      <c r="X349"/>
      <c r="Y349"/>
      <c r="Z349"/>
      <c r="AA349"/>
      <c r="AB349"/>
      <c r="AC349"/>
    </row>
    <row r="350" spans="15:29" x14ac:dyDescent="0.2">
      <c r="O350"/>
      <c r="P350"/>
      <c r="Q350"/>
      <c r="R350"/>
      <c r="S350"/>
      <c r="T350"/>
      <c r="U350"/>
      <c r="V350"/>
      <c r="W350"/>
      <c r="X350"/>
      <c r="Y350"/>
      <c r="Z350"/>
      <c r="AA350"/>
      <c r="AB350"/>
      <c r="AC350"/>
    </row>
    <row r="351" spans="15:29" x14ac:dyDescent="0.2">
      <c r="O351"/>
      <c r="P351"/>
      <c r="Q351"/>
      <c r="R351"/>
      <c r="S351"/>
      <c r="T351"/>
      <c r="U351"/>
      <c r="V351"/>
      <c r="W351"/>
      <c r="X351"/>
      <c r="Y351"/>
      <c r="Z351"/>
      <c r="AA351"/>
      <c r="AB351"/>
      <c r="AC351"/>
    </row>
    <row r="352" spans="15:29" x14ac:dyDescent="0.2">
      <c r="O352"/>
      <c r="P352"/>
      <c r="Q352"/>
      <c r="R352"/>
      <c r="S352"/>
      <c r="T352"/>
      <c r="U352"/>
      <c r="V352"/>
      <c r="W352"/>
      <c r="X352"/>
      <c r="Y352"/>
      <c r="Z352"/>
      <c r="AA352"/>
      <c r="AB352"/>
      <c r="AC352"/>
    </row>
    <row r="353" spans="15:29" x14ac:dyDescent="0.2">
      <c r="O353"/>
      <c r="P353"/>
      <c r="Q353"/>
      <c r="R353"/>
      <c r="S353"/>
      <c r="T353"/>
      <c r="U353"/>
      <c r="V353"/>
      <c r="W353"/>
      <c r="X353"/>
      <c r="Y353"/>
      <c r="Z353"/>
      <c r="AA353"/>
      <c r="AB353"/>
      <c r="AC353"/>
    </row>
    <row r="354" spans="15:29" x14ac:dyDescent="0.2">
      <c r="O354"/>
      <c r="P354"/>
      <c r="Q354"/>
      <c r="R354"/>
      <c r="S354"/>
      <c r="T354"/>
      <c r="U354"/>
      <c r="V354"/>
      <c r="W354"/>
      <c r="X354"/>
      <c r="Y354"/>
      <c r="Z354"/>
      <c r="AA354"/>
      <c r="AB354"/>
      <c r="AC354"/>
    </row>
    <row r="355" spans="15:29" x14ac:dyDescent="0.2">
      <c r="O355"/>
      <c r="P355"/>
      <c r="Q355"/>
      <c r="R355"/>
      <c r="S355"/>
      <c r="T355"/>
      <c r="U355"/>
      <c r="V355"/>
      <c r="W355"/>
      <c r="X355"/>
      <c r="Y355"/>
      <c r="Z355"/>
      <c r="AA355"/>
      <c r="AB355"/>
      <c r="AC355"/>
    </row>
    <row r="356" spans="15:29" x14ac:dyDescent="0.2">
      <c r="O356"/>
      <c r="P356"/>
      <c r="Q356"/>
      <c r="R356"/>
      <c r="S356"/>
      <c r="T356"/>
      <c r="U356"/>
      <c r="V356"/>
      <c r="W356"/>
      <c r="X356"/>
      <c r="Y356"/>
      <c r="Z356"/>
      <c r="AA356"/>
      <c r="AB356"/>
      <c r="AC356"/>
    </row>
    <row r="357" spans="15:29" x14ac:dyDescent="0.2">
      <c r="O357"/>
      <c r="P357"/>
      <c r="Q357"/>
      <c r="R357"/>
      <c r="S357"/>
      <c r="T357"/>
      <c r="U357"/>
      <c r="V357"/>
      <c r="W357"/>
      <c r="X357"/>
      <c r="Y357"/>
      <c r="Z357"/>
      <c r="AA357"/>
      <c r="AB357"/>
      <c r="AC357"/>
    </row>
    <row r="358" spans="15:29" x14ac:dyDescent="0.2">
      <c r="O358"/>
      <c r="P358"/>
      <c r="Q358"/>
      <c r="R358"/>
      <c r="S358"/>
      <c r="T358"/>
      <c r="U358"/>
      <c r="V358"/>
      <c r="W358"/>
      <c r="X358"/>
      <c r="Y358"/>
      <c r="Z358"/>
      <c r="AA358"/>
      <c r="AB358"/>
      <c r="AC358"/>
    </row>
    <row r="359" spans="15:29" x14ac:dyDescent="0.2">
      <c r="O359"/>
      <c r="P359"/>
      <c r="Q359"/>
      <c r="R359"/>
      <c r="S359"/>
      <c r="T359"/>
      <c r="U359"/>
      <c r="V359"/>
      <c r="W359"/>
      <c r="X359"/>
      <c r="Y359"/>
      <c r="Z359"/>
      <c r="AA359"/>
      <c r="AB359"/>
      <c r="AC359"/>
    </row>
    <row r="360" spans="15:29" x14ac:dyDescent="0.2">
      <c r="O360"/>
      <c r="P360"/>
      <c r="Q360"/>
      <c r="R360"/>
      <c r="S360"/>
      <c r="T360"/>
      <c r="U360"/>
      <c r="V360"/>
      <c r="W360"/>
      <c r="X360"/>
      <c r="Y360"/>
      <c r="Z360"/>
      <c r="AA360"/>
      <c r="AB360"/>
      <c r="AC360"/>
    </row>
    <row r="361" spans="15:29" x14ac:dyDescent="0.2">
      <c r="O361"/>
      <c r="P361"/>
      <c r="Q361"/>
      <c r="R361"/>
      <c r="S361"/>
      <c r="T361"/>
      <c r="U361"/>
      <c r="V361"/>
      <c r="W361"/>
      <c r="X361"/>
      <c r="Y361"/>
      <c r="Z361"/>
      <c r="AA361"/>
      <c r="AB361"/>
      <c r="AC361"/>
    </row>
    <row r="362" spans="15:29" x14ac:dyDescent="0.2">
      <c r="O362"/>
      <c r="P362"/>
      <c r="Q362"/>
      <c r="R362"/>
      <c r="S362"/>
      <c r="T362"/>
      <c r="U362"/>
      <c r="V362"/>
      <c r="W362"/>
      <c r="X362"/>
      <c r="Y362"/>
      <c r="Z362"/>
      <c r="AA362"/>
      <c r="AB362"/>
      <c r="AC362"/>
    </row>
    <row r="363" spans="15:29" x14ac:dyDescent="0.2">
      <c r="O363"/>
      <c r="P363"/>
      <c r="Q363"/>
      <c r="R363"/>
      <c r="S363"/>
      <c r="T363"/>
      <c r="U363"/>
      <c r="V363"/>
      <c r="W363"/>
      <c r="X363"/>
      <c r="Y363"/>
      <c r="Z363"/>
      <c r="AA363"/>
      <c r="AB363"/>
      <c r="AC363"/>
    </row>
    <row r="364" spans="15:29" x14ac:dyDescent="0.2">
      <c r="O364"/>
      <c r="P364"/>
      <c r="Q364"/>
      <c r="R364"/>
      <c r="S364"/>
      <c r="T364"/>
      <c r="U364"/>
      <c r="V364"/>
      <c r="W364"/>
      <c r="X364"/>
      <c r="Y364"/>
      <c r="Z364"/>
      <c r="AA364"/>
      <c r="AB364"/>
      <c r="AC364"/>
    </row>
    <row r="365" spans="15:29" x14ac:dyDescent="0.2">
      <c r="O365"/>
      <c r="P365"/>
      <c r="Q365"/>
      <c r="R365"/>
      <c r="S365"/>
      <c r="T365"/>
      <c r="U365"/>
      <c r="V365"/>
      <c r="W365"/>
      <c r="X365"/>
      <c r="Y365"/>
      <c r="Z365"/>
      <c r="AA365"/>
      <c r="AB365"/>
      <c r="AC365"/>
    </row>
    <row r="366" spans="15:29" x14ac:dyDescent="0.2">
      <c r="O366"/>
      <c r="P366"/>
      <c r="Q366"/>
      <c r="R366"/>
      <c r="S366"/>
      <c r="T366"/>
      <c r="U366"/>
      <c r="V366"/>
      <c r="W366"/>
      <c r="X366"/>
      <c r="Y366"/>
      <c r="Z366"/>
      <c r="AA366"/>
      <c r="AB366"/>
      <c r="AC366"/>
    </row>
    <row r="367" spans="15:29" x14ac:dyDescent="0.2">
      <c r="O367"/>
      <c r="P367"/>
      <c r="Q367"/>
      <c r="R367"/>
      <c r="S367"/>
      <c r="T367"/>
      <c r="U367"/>
      <c r="V367"/>
      <c r="W367"/>
      <c r="X367"/>
      <c r="Y367"/>
      <c r="Z367"/>
      <c r="AA367"/>
      <c r="AB367"/>
      <c r="AC367"/>
    </row>
    <row r="368" spans="15:29" x14ac:dyDescent="0.2">
      <c r="O368"/>
      <c r="P368"/>
      <c r="Q368"/>
      <c r="R368"/>
      <c r="S368"/>
      <c r="T368"/>
      <c r="U368"/>
      <c r="V368"/>
      <c r="W368"/>
      <c r="X368"/>
      <c r="Y368"/>
      <c r="Z368"/>
      <c r="AA368"/>
      <c r="AB368"/>
      <c r="AC368"/>
    </row>
    <row r="369" spans="15:29" x14ac:dyDescent="0.2">
      <c r="O369"/>
      <c r="P369"/>
      <c r="Q369"/>
      <c r="R369"/>
      <c r="S369"/>
      <c r="T369"/>
      <c r="U369"/>
      <c r="V369"/>
      <c r="W369"/>
      <c r="X369"/>
      <c r="Y369"/>
      <c r="Z369"/>
      <c r="AA369"/>
      <c r="AB369"/>
      <c r="AC369"/>
    </row>
    <row r="370" spans="15:29" x14ac:dyDescent="0.2">
      <c r="O370"/>
      <c r="P370"/>
      <c r="Q370"/>
      <c r="R370"/>
      <c r="S370"/>
      <c r="T370"/>
      <c r="U370"/>
      <c r="V370"/>
      <c r="W370"/>
      <c r="X370"/>
      <c r="Y370"/>
      <c r="Z370"/>
      <c r="AA370"/>
      <c r="AB370"/>
      <c r="AC370"/>
    </row>
    <row r="371" spans="15:29" x14ac:dyDescent="0.2">
      <c r="O371"/>
      <c r="P371"/>
      <c r="Q371"/>
      <c r="R371"/>
      <c r="S371"/>
      <c r="T371"/>
      <c r="U371"/>
      <c r="V371"/>
      <c r="W371"/>
      <c r="X371"/>
      <c r="Y371"/>
      <c r="Z371"/>
      <c r="AA371"/>
      <c r="AB371"/>
      <c r="AC371"/>
    </row>
    <row r="372" spans="15:29" x14ac:dyDescent="0.2">
      <c r="O372"/>
      <c r="P372"/>
      <c r="Q372"/>
      <c r="R372"/>
      <c r="S372"/>
      <c r="T372"/>
      <c r="U372"/>
      <c r="V372"/>
      <c r="W372"/>
      <c r="X372"/>
      <c r="Y372"/>
      <c r="Z372"/>
      <c r="AA372"/>
      <c r="AB372"/>
      <c r="AC372"/>
    </row>
    <row r="373" spans="15:29" x14ac:dyDescent="0.2">
      <c r="O373"/>
      <c r="P373"/>
      <c r="Q373"/>
      <c r="R373"/>
      <c r="S373"/>
      <c r="T373"/>
      <c r="U373"/>
      <c r="V373"/>
      <c r="W373"/>
      <c r="X373"/>
      <c r="Y373"/>
      <c r="Z373"/>
      <c r="AA373"/>
      <c r="AB373"/>
      <c r="AC373"/>
    </row>
    <row r="374" spans="15:29" x14ac:dyDescent="0.2">
      <c r="O374"/>
      <c r="P374"/>
      <c r="Q374"/>
      <c r="R374"/>
      <c r="S374"/>
      <c r="T374"/>
      <c r="U374"/>
      <c r="V374"/>
      <c r="W374"/>
      <c r="X374"/>
      <c r="Y374"/>
      <c r="Z374"/>
      <c r="AA374"/>
      <c r="AB374"/>
      <c r="AC374"/>
    </row>
    <row r="375" spans="15:29" x14ac:dyDescent="0.2">
      <c r="O375"/>
      <c r="P375"/>
      <c r="Q375"/>
      <c r="R375"/>
      <c r="S375"/>
      <c r="T375"/>
      <c r="U375"/>
      <c r="V375"/>
      <c r="W375"/>
      <c r="X375"/>
      <c r="Y375"/>
      <c r="Z375"/>
      <c r="AA375"/>
      <c r="AB375"/>
      <c r="AC375"/>
    </row>
    <row r="376" spans="15:29" x14ac:dyDescent="0.2">
      <c r="O376"/>
      <c r="P376"/>
      <c r="Q376"/>
      <c r="R376"/>
      <c r="S376"/>
      <c r="T376"/>
      <c r="U376"/>
      <c r="V376"/>
      <c r="W376"/>
      <c r="X376"/>
      <c r="Y376"/>
      <c r="Z376"/>
      <c r="AA376"/>
      <c r="AB376"/>
      <c r="AC376"/>
    </row>
    <row r="377" spans="15:29" x14ac:dyDescent="0.2">
      <c r="O377"/>
      <c r="P377"/>
      <c r="Q377"/>
      <c r="R377"/>
      <c r="S377"/>
      <c r="T377"/>
      <c r="U377"/>
      <c r="V377"/>
      <c r="W377"/>
      <c r="X377"/>
      <c r="Y377"/>
      <c r="Z377"/>
      <c r="AA377"/>
      <c r="AB377"/>
      <c r="AC377"/>
    </row>
    <row r="378" spans="15:29" x14ac:dyDescent="0.2">
      <c r="O378"/>
      <c r="P378"/>
      <c r="Q378"/>
      <c r="R378"/>
      <c r="S378"/>
      <c r="T378"/>
      <c r="U378"/>
      <c r="V378"/>
      <c r="W378"/>
      <c r="X378"/>
      <c r="Y378"/>
      <c r="Z378"/>
      <c r="AA378"/>
      <c r="AB378"/>
      <c r="AC378"/>
    </row>
    <row r="379" spans="15:29" x14ac:dyDescent="0.2">
      <c r="O379"/>
      <c r="P379"/>
      <c r="Q379"/>
      <c r="R379"/>
      <c r="S379"/>
      <c r="T379"/>
      <c r="U379"/>
      <c r="V379"/>
      <c r="W379"/>
      <c r="X379"/>
      <c r="Y379"/>
      <c r="Z379"/>
      <c r="AA379"/>
      <c r="AB379"/>
      <c r="AC379"/>
    </row>
    <row r="380" spans="15:29" x14ac:dyDescent="0.2">
      <c r="O380"/>
      <c r="P380"/>
      <c r="Q380"/>
      <c r="R380"/>
      <c r="S380"/>
      <c r="T380"/>
      <c r="U380"/>
      <c r="V380"/>
      <c r="W380"/>
      <c r="X380"/>
      <c r="Y380"/>
      <c r="Z380"/>
      <c r="AA380"/>
      <c r="AB380"/>
      <c r="AC380"/>
    </row>
    <row r="381" spans="15:29" x14ac:dyDescent="0.2">
      <c r="O381"/>
      <c r="P381"/>
      <c r="Q381"/>
      <c r="R381"/>
      <c r="S381"/>
      <c r="T381"/>
      <c r="U381"/>
      <c r="V381"/>
      <c r="W381"/>
      <c r="X381"/>
      <c r="Y381"/>
      <c r="Z381"/>
      <c r="AA381"/>
      <c r="AB381"/>
      <c r="AC381"/>
    </row>
    <row r="382" spans="15:29" x14ac:dyDescent="0.2">
      <c r="O382"/>
      <c r="P382"/>
      <c r="Q382"/>
      <c r="R382"/>
      <c r="S382"/>
      <c r="T382"/>
      <c r="U382"/>
      <c r="V382"/>
      <c r="W382"/>
      <c r="X382"/>
      <c r="Y382"/>
      <c r="Z382"/>
      <c r="AA382"/>
      <c r="AB382"/>
      <c r="AC382"/>
    </row>
    <row r="383" spans="15:29" x14ac:dyDescent="0.2">
      <c r="O383"/>
      <c r="P383"/>
      <c r="Q383"/>
      <c r="R383"/>
      <c r="S383"/>
      <c r="T383"/>
      <c r="U383"/>
      <c r="V383"/>
      <c r="W383"/>
      <c r="X383"/>
      <c r="Y383"/>
      <c r="Z383"/>
      <c r="AA383"/>
      <c r="AB383"/>
      <c r="AC383"/>
    </row>
    <row r="384" spans="15:29" x14ac:dyDescent="0.2">
      <c r="O384"/>
      <c r="P384"/>
      <c r="Q384"/>
      <c r="R384"/>
      <c r="S384"/>
      <c r="T384"/>
      <c r="U384"/>
      <c r="V384"/>
      <c r="W384"/>
      <c r="X384"/>
      <c r="Y384"/>
      <c r="Z384"/>
      <c r="AA384"/>
      <c r="AB384"/>
      <c r="AC384"/>
    </row>
    <row r="385" spans="15:29" x14ac:dyDescent="0.2">
      <c r="O385"/>
      <c r="P385"/>
      <c r="Q385"/>
      <c r="R385"/>
      <c r="S385"/>
      <c r="T385"/>
      <c r="U385"/>
      <c r="V385"/>
      <c r="W385"/>
      <c r="X385"/>
      <c r="Y385"/>
      <c r="Z385"/>
      <c r="AA385"/>
      <c r="AB385"/>
      <c r="AC385"/>
    </row>
    <row r="386" spans="15:29" x14ac:dyDescent="0.2">
      <c r="O386"/>
      <c r="P386"/>
      <c r="Q386"/>
      <c r="R386"/>
      <c r="S386"/>
      <c r="T386"/>
      <c r="U386"/>
      <c r="V386"/>
      <c r="W386"/>
      <c r="X386"/>
      <c r="Y386"/>
      <c r="Z386"/>
      <c r="AA386"/>
      <c r="AB386"/>
      <c r="AC386"/>
    </row>
    <row r="387" spans="15:29" x14ac:dyDescent="0.2">
      <c r="O387"/>
      <c r="P387"/>
      <c r="Q387"/>
      <c r="R387"/>
      <c r="S387"/>
      <c r="T387"/>
      <c r="U387"/>
      <c r="V387"/>
      <c r="W387"/>
      <c r="X387"/>
      <c r="Y387"/>
      <c r="Z387"/>
      <c r="AA387"/>
      <c r="AB387"/>
      <c r="AC387"/>
    </row>
    <row r="388" spans="15:29" x14ac:dyDescent="0.2">
      <c r="O388"/>
      <c r="P388"/>
      <c r="Q388"/>
      <c r="R388"/>
      <c r="S388"/>
      <c r="T388"/>
      <c r="U388"/>
      <c r="V388"/>
      <c r="W388"/>
      <c r="X388"/>
      <c r="Y388"/>
      <c r="Z388"/>
      <c r="AA388"/>
      <c r="AB388"/>
      <c r="AC388"/>
    </row>
    <row r="389" spans="15:29" x14ac:dyDescent="0.2">
      <c r="O389"/>
      <c r="P389"/>
      <c r="Q389"/>
      <c r="R389"/>
      <c r="S389"/>
      <c r="T389"/>
      <c r="U389"/>
      <c r="V389"/>
      <c r="W389"/>
      <c r="X389"/>
      <c r="Y389"/>
      <c r="Z389"/>
      <c r="AA389"/>
      <c r="AB389"/>
      <c r="AC389"/>
    </row>
    <row r="390" spans="15:29" x14ac:dyDescent="0.2">
      <c r="O390"/>
      <c r="P390"/>
      <c r="Q390"/>
      <c r="R390"/>
      <c r="S390"/>
      <c r="T390"/>
      <c r="U390"/>
      <c r="V390"/>
      <c r="W390"/>
      <c r="X390"/>
      <c r="Y390"/>
      <c r="Z390"/>
      <c r="AA390"/>
      <c r="AB390"/>
      <c r="AC390"/>
    </row>
    <row r="391" spans="15:29" x14ac:dyDescent="0.2">
      <c r="O391"/>
      <c r="P391"/>
      <c r="Q391"/>
      <c r="R391"/>
      <c r="S391"/>
      <c r="T391"/>
      <c r="U391"/>
      <c r="V391"/>
      <c r="W391"/>
      <c r="X391"/>
      <c r="Y391"/>
      <c r="Z391"/>
      <c r="AA391"/>
      <c r="AB391"/>
      <c r="AC391"/>
    </row>
    <row r="392" spans="15:29" x14ac:dyDescent="0.2">
      <c r="O392"/>
      <c r="P392"/>
      <c r="Q392"/>
      <c r="R392"/>
      <c r="S392"/>
      <c r="T392"/>
      <c r="U392"/>
      <c r="V392"/>
      <c r="W392"/>
      <c r="X392"/>
      <c r="Y392"/>
      <c r="Z392"/>
      <c r="AA392"/>
      <c r="AB392"/>
      <c r="AC392"/>
    </row>
    <row r="393" spans="15:29" x14ac:dyDescent="0.2">
      <c r="O393"/>
      <c r="P393"/>
      <c r="Q393"/>
      <c r="R393"/>
      <c r="S393"/>
      <c r="T393"/>
      <c r="U393"/>
      <c r="V393"/>
      <c r="W393"/>
      <c r="X393"/>
      <c r="Y393"/>
      <c r="Z393"/>
      <c r="AA393"/>
      <c r="AB393"/>
      <c r="AC393"/>
    </row>
    <row r="394" spans="15:29" x14ac:dyDescent="0.2">
      <c r="O394"/>
      <c r="P394"/>
      <c r="Q394"/>
      <c r="R394"/>
      <c r="S394"/>
      <c r="T394"/>
      <c r="U394"/>
      <c r="V394"/>
      <c r="W394"/>
      <c r="X394"/>
      <c r="Y394"/>
      <c r="Z394"/>
      <c r="AA394"/>
      <c r="AB394"/>
      <c r="AC394"/>
    </row>
    <row r="395" spans="15:29" x14ac:dyDescent="0.2">
      <c r="O395"/>
      <c r="P395"/>
      <c r="Q395"/>
      <c r="R395"/>
      <c r="S395"/>
      <c r="T395"/>
      <c r="U395"/>
      <c r="V395"/>
      <c r="W395"/>
      <c r="X395"/>
      <c r="Y395"/>
      <c r="Z395"/>
      <c r="AA395"/>
      <c r="AB395"/>
      <c r="AC395"/>
    </row>
    <row r="396" spans="15:29" x14ac:dyDescent="0.2">
      <c r="O396"/>
      <c r="P396"/>
      <c r="Q396"/>
      <c r="R396"/>
      <c r="S396"/>
      <c r="T396"/>
      <c r="U396"/>
      <c r="V396"/>
      <c r="W396"/>
      <c r="X396"/>
      <c r="Y396"/>
      <c r="Z396"/>
      <c r="AA396"/>
      <c r="AB396"/>
      <c r="AC396"/>
    </row>
    <row r="397" spans="15:29" x14ac:dyDescent="0.2">
      <c r="O397"/>
      <c r="P397"/>
      <c r="Q397"/>
      <c r="R397"/>
      <c r="S397"/>
      <c r="T397"/>
      <c r="U397"/>
      <c r="V397"/>
      <c r="W397"/>
      <c r="X397"/>
      <c r="Y397"/>
      <c r="Z397"/>
      <c r="AA397"/>
      <c r="AB397"/>
      <c r="AC397"/>
    </row>
    <row r="398" spans="15:29" x14ac:dyDescent="0.2">
      <c r="O398"/>
      <c r="P398"/>
      <c r="Q398"/>
      <c r="R398"/>
      <c r="S398"/>
      <c r="T398"/>
      <c r="U398"/>
      <c r="V398"/>
      <c r="W398"/>
      <c r="X398"/>
      <c r="Y398"/>
      <c r="Z398"/>
      <c r="AA398"/>
      <c r="AB398"/>
      <c r="AC398"/>
    </row>
    <row r="399" spans="15:29" x14ac:dyDescent="0.2">
      <c r="O399"/>
      <c r="P399"/>
      <c r="Q399"/>
      <c r="R399"/>
      <c r="S399"/>
      <c r="T399"/>
      <c r="U399"/>
      <c r="V399"/>
      <c r="W399"/>
      <c r="X399"/>
      <c r="Y399"/>
      <c r="Z399"/>
      <c r="AA399"/>
      <c r="AB399"/>
      <c r="AC399"/>
    </row>
    <row r="400" spans="15:29" x14ac:dyDescent="0.2">
      <c r="O400"/>
      <c r="P400"/>
      <c r="Q400"/>
      <c r="R400"/>
      <c r="S400"/>
      <c r="T400"/>
      <c r="U400"/>
      <c r="V400"/>
      <c r="W400"/>
      <c r="X400"/>
      <c r="Y400"/>
      <c r="Z400"/>
      <c r="AA400"/>
      <c r="AB400"/>
      <c r="AC400"/>
    </row>
    <row r="401" spans="15:29" x14ac:dyDescent="0.2">
      <c r="O401"/>
      <c r="P401"/>
      <c r="Q401"/>
      <c r="R401"/>
      <c r="S401"/>
      <c r="T401"/>
      <c r="U401"/>
      <c r="V401"/>
      <c r="W401"/>
      <c r="X401"/>
      <c r="Y401"/>
      <c r="Z401"/>
      <c r="AA401"/>
      <c r="AB401"/>
      <c r="AC401"/>
    </row>
    <row r="402" spans="15:29" x14ac:dyDescent="0.2">
      <c r="O402"/>
      <c r="P402"/>
      <c r="Q402"/>
      <c r="R402"/>
      <c r="S402"/>
      <c r="T402"/>
      <c r="U402"/>
      <c r="V402"/>
      <c r="W402"/>
      <c r="X402"/>
      <c r="Y402"/>
      <c r="Z402"/>
      <c r="AA402"/>
      <c r="AB402"/>
      <c r="AC402"/>
    </row>
    <row r="403" spans="15:29" x14ac:dyDescent="0.2">
      <c r="O403"/>
      <c r="P403"/>
      <c r="Q403"/>
      <c r="R403"/>
      <c r="S403"/>
      <c r="T403"/>
      <c r="U403"/>
      <c r="V403"/>
      <c r="W403"/>
      <c r="X403"/>
      <c r="Y403"/>
      <c r="Z403"/>
      <c r="AA403"/>
      <c r="AB403"/>
      <c r="AC403"/>
    </row>
    <row r="404" spans="15:29" x14ac:dyDescent="0.2">
      <c r="O404"/>
      <c r="P404"/>
      <c r="Q404"/>
      <c r="R404"/>
      <c r="S404"/>
      <c r="T404"/>
      <c r="U404"/>
      <c r="V404"/>
      <c r="W404"/>
      <c r="X404"/>
      <c r="Y404"/>
      <c r="Z404"/>
      <c r="AA404"/>
      <c r="AB404"/>
      <c r="AC404"/>
    </row>
    <row r="405" spans="15:29" x14ac:dyDescent="0.2">
      <c r="O405"/>
      <c r="P405"/>
      <c r="Q405"/>
      <c r="R405"/>
      <c r="S405"/>
      <c r="T405"/>
      <c r="U405"/>
      <c r="V405"/>
      <c r="W405"/>
      <c r="X405"/>
      <c r="Y405"/>
      <c r="Z405"/>
      <c r="AA405"/>
      <c r="AB405"/>
      <c r="AC405"/>
    </row>
    <row r="406" spans="15:29" x14ac:dyDescent="0.2">
      <c r="O406"/>
      <c r="P406"/>
      <c r="Q406"/>
      <c r="R406"/>
      <c r="S406"/>
      <c r="T406"/>
      <c r="U406"/>
      <c r="V406"/>
      <c r="W406"/>
      <c r="X406"/>
      <c r="Y406"/>
      <c r="Z406"/>
      <c r="AA406"/>
      <c r="AB406"/>
      <c r="AC406"/>
    </row>
    <row r="407" spans="15:29" x14ac:dyDescent="0.2">
      <c r="O407"/>
      <c r="P407"/>
      <c r="Q407"/>
      <c r="R407"/>
      <c r="S407"/>
      <c r="T407"/>
      <c r="U407"/>
      <c r="V407"/>
      <c r="W407"/>
      <c r="X407"/>
      <c r="Y407"/>
      <c r="Z407"/>
      <c r="AA407"/>
      <c r="AB407"/>
      <c r="AC407"/>
    </row>
    <row r="408" spans="15:29" x14ac:dyDescent="0.2">
      <c r="O408"/>
      <c r="P408"/>
      <c r="Q408"/>
      <c r="R408"/>
      <c r="S408"/>
      <c r="T408"/>
      <c r="U408"/>
      <c r="V408"/>
      <c r="W408"/>
      <c r="X408"/>
      <c r="Y408"/>
      <c r="Z408"/>
      <c r="AA408"/>
      <c r="AB408"/>
      <c r="AC408"/>
    </row>
    <row r="409" spans="15:29" x14ac:dyDescent="0.2">
      <c r="O409"/>
      <c r="P409"/>
      <c r="Q409"/>
      <c r="R409"/>
      <c r="S409"/>
      <c r="T409"/>
      <c r="U409"/>
      <c r="V409"/>
      <c r="W409"/>
      <c r="X409"/>
      <c r="Y409"/>
      <c r="Z409"/>
      <c r="AA409"/>
      <c r="AB409"/>
      <c r="AC409"/>
    </row>
    <row r="410" spans="15:29" x14ac:dyDescent="0.2">
      <c r="O410"/>
      <c r="P410"/>
      <c r="Q410"/>
      <c r="R410"/>
      <c r="S410"/>
      <c r="T410"/>
      <c r="U410"/>
      <c r="V410"/>
      <c r="W410"/>
      <c r="X410"/>
      <c r="Y410"/>
      <c r="Z410"/>
      <c r="AA410"/>
      <c r="AB410"/>
      <c r="AC410"/>
    </row>
    <row r="411" spans="15:29" x14ac:dyDescent="0.2">
      <c r="O411"/>
      <c r="P411"/>
      <c r="Q411"/>
      <c r="R411"/>
      <c r="S411"/>
      <c r="T411"/>
      <c r="U411"/>
      <c r="V411"/>
      <c r="W411"/>
      <c r="X411"/>
      <c r="Y411"/>
      <c r="Z411"/>
      <c r="AA411"/>
      <c r="AB411"/>
      <c r="AC411"/>
    </row>
    <row r="412" spans="15:29" x14ac:dyDescent="0.2">
      <c r="O412"/>
      <c r="P412"/>
      <c r="Q412"/>
      <c r="R412"/>
      <c r="S412"/>
      <c r="T412"/>
      <c r="U412"/>
      <c r="V412"/>
      <c r="W412"/>
      <c r="X412"/>
      <c r="Y412"/>
      <c r="Z412"/>
      <c r="AA412"/>
      <c r="AB412"/>
      <c r="AC412"/>
    </row>
    <row r="413" spans="15:29" x14ac:dyDescent="0.2">
      <c r="O413"/>
      <c r="P413"/>
      <c r="Q413"/>
      <c r="R413"/>
      <c r="S413"/>
      <c r="T413"/>
      <c r="U413"/>
      <c r="V413"/>
      <c r="W413"/>
      <c r="X413"/>
      <c r="Y413"/>
      <c r="Z413"/>
      <c r="AA413"/>
      <c r="AB413"/>
      <c r="AC413"/>
    </row>
    <row r="414" spans="15:29" x14ac:dyDescent="0.2">
      <c r="O414"/>
      <c r="P414"/>
      <c r="Q414"/>
      <c r="R414"/>
      <c r="S414"/>
      <c r="T414"/>
      <c r="U414"/>
      <c r="V414"/>
      <c r="W414"/>
      <c r="X414"/>
      <c r="Y414"/>
      <c r="Z414"/>
      <c r="AA414"/>
      <c r="AB414"/>
      <c r="AC414"/>
    </row>
    <row r="415" spans="15:29" x14ac:dyDescent="0.2">
      <c r="O415"/>
      <c r="P415"/>
      <c r="Q415"/>
      <c r="R415"/>
      <c r="S415"/>
      <c r="T415"/>
      <c r="U415"/>
      <c r="V415"/>
      <c r="W415"/>
      <c r="X415"/>
      <c r="Y415"/>
      <c r="Z415"/>
      <c r="AA415"/>
      <c r="AB415"/>
      <c r="AC415"/>
    </row>
    <row r="416" spans="15:29" x14ac:dyDescent="0.2">
      <c r="O416"/>
      <c r="P416"/>
      <c r="Q416"/>
      <c r="R416"/>
      <c r="S416"/>
      <c r="T416"/>
      <c r="U416"/>
      <c r="V416"/>
      <c r="W416"/>
      <c r="X416"/>
      <c r="Y416"/>
      <c r="Z416"/>
      <c r="AA416"/>
      <c r="AB416"/>
      <c r="AC416"/>
    </row>
    <row r="417" spans="15:29" x14ac:dyDescent="0.2">
      <c r="O417"/>
      <c r="P417"/>
      <c r="Q417"/>
      <c r="R417"/>
      <c r="S417"/>
      <c r="T417"/>
      <c r="U417"/>
      <c r="V417"/>
      <c r="W417"/>
      <c r="X417"/>
      <c r="Y417"/>
      <c r="Z417"/>
      <c r="AA417"/>
      <c r="AB417"/>
      <c r="AC417"/>
    </row>
    <row r="418" spans="15:29" x14ac:dyDescent="0.2">
      <c r="O418"/>
      <c r="P418"/>
      <c r="Q418"/>
      <c r="R418"/>
      <c r="S418"/>
      <c r="T418"/>
      <c r="U418"/>
      <c r="V418"/>
      <c r="W418"/>
      <c r="X418"/>
      <c r="Y418"/>
      <c r="Z418"/>
      <c r="AA418"/>
      <c r="AB418"/>
      <c r="AC418"/>
    </row>
    <row r="419" spans="15:29" x14ac:dyDescent="0.2">
      <c r="O419"/>
      <c r="P419"/>
      <c r="Q419"/>
      <c r="R419"/>
      <c r="S419"/>
      <c r="T419"/>
      <c r="U419"/>
      <c r="V419"/>
      <c r="W419"/>
      <c r="X419"/>
      <c r="Y419"/>
      <c r="Z419"/>
      <c r="AA419"/>
      <c r="AB419"/>
      <c r="AC419"/>
    </row>
    <row r="420" spans="15:29" x14ac:dyDescent="0.2">
      <c r="O420"/>
      <c r="P420"/>
      <c r="Q420"/>
      <c r="R420"/>
      <c r="S420"/>
      <c r="T420"/>
      <c r="U420"/>
      <c r="V420"/>
      <c r="W420"/>
      <c r="X420"/>
      <c r="Y420"/>
      <c r="Z420"/>
      <c r="AA420"/>
      <c r="AB420"/>
      <c r="AC420"/>
    </row>
    <row r="421" spans="15:29" x14ac:dyDescent="0.2">
      <c r="O421"/>
      <c r="P421"/>
      <c r="Q421"/>
      <c r="R421"/>
      <c r="S421"/>
      <c r="T421"/>
      <c r="U421"/>
      <c r="V421"/>
      <c r="W421"/>
      <c r="X421"/>
      <c r="Y421"/>
      <c r="Z421"/>
      <c r="AA421"/>
      <c r="AB421"/>
      <c r="AC421"/>
    </row>
    <row r="422" spans="15:29" x14ac:dyDescent="0.2">
      <c r="O422"/>
      <c r="P422"/>
      <c r="Q422"/>
      <c r="R422"/>
      <c r="S422"/>
      <c r="T422"/>
      <c r="U422"/>
      <c r="V422"/>
      <c r="W422"/>
      <c r="X422"/>
      <c r="Y422"/>
      <c r="Z422"/>
      <c r="AA422"/>
      <c r="AB422"/>
      <c r="AC422"/>
    </row>
    <row r="423" spans="15:29" x14ac:dyDescent="0.2">
      <c r="O423"/>
      <c r="P423"/>
      <c r="Q423"/>
      <c r="R423"/>
      <c r="S423"/>
      <c r="T423"/>
      <c r="U423"/>
      <c r="V423"/>
      <c r="W423"/>
      <c r="X423"/>
      <c r="Y423"/>
      <c r="Z423"/>
      <c r="AA423"/>
      <c r="AB423"/>
      <c r="AC423"/>
    </row>
    <row r="424" spans="15:29" x14ac:dyDescent="0.2">
      <c r="O424"/>
      <c r="P424"/>
      <c r="Q424"/>
      <c r="R424"/>
      <c r="S424"/>
      <c r="T424"/>
      <c r="U424"/>
      <c r="V424"/>
      <c r="W424"/>
      <c r="X424"/>
      <c r="Y424"/>
      <c r="Z424"/>
      <c r="AA424"/>
      <c r="AB424"/>
      <c r="AC424"/>
    </row>
    <row r="425" spans="15:29" x14ac:dyDescent="0.2">
      <c r="O425"/>
      <c r="P425"/>
      <c r="Q425"/>
      <c r="R425"/>
      <c r="S425"/>
      <c r="T425"/>
      <c r="U425"/>
      <c r="V425"/>
      <c r="W425"/>
      <c r="X425"/>
      <c r="Y425"/>
      <c r="Z425"/>
      <c r="AA425"/>
      <c r="AB425"/>
      <c r="AC425"/>
    </row>
    <row r="426" spans="15:29" x14ac:dyDescent="0.2">
      <c r="O426"/>
      <c r="P426"/>
      <c r="Q426"/>
      <c r="R426"/>
      <c r="S426"/>
      <c r="T426"/>
      <c r="U426"/>
      <c r="V426"/>
      <c r="W426"/>
      <c r="X426"/>
      <c r="Y426"/>
      <c r="Z426"/>
      <c r="AA426"/>
      <c r="AB426"/>
      <c r="AC426"/>
    </row>
    <row r="427" spans="15:29" x14ac:dyDescent="0.2">
      <c r="O427"/>
      <c r="P427"/>
      <c r="Q427"/>
      <c r="R427"/>
      <c r="S427"/>
      <c r="T427"/>
      <c r="U427"/>
      <c r="V427"/>
      <c r="W427"/>
      <c r="X427"/>
      <c r="Y427"/>
      <c r="Z427"/>
      <c r="AA427"/>
      <c r="AB427"/>
      <c r="AC427"/>
    </row>
    <row r="428" spans="15:29" x14ac:dyDescent="0.2">
      <c r="O428"/>
      <c r="P428"/>
      <c r="Q428"/>
      <c r="R428"/>
      <c r="S428"/>
      <c r="T428"/>
      <c r="U428"/>
      <c r="V428"/>
      <c r="W428"/>
      <c r="X428"/>
      <c r="Y428"/>
      <c r="Z428"/>
      <c r="AA428"/>
      <c r="AB428"/>
      <c r="AC428"/>
    </row>
    <row r="429" spans="15:29" x14ac:dyDescent="0.2">
      <c r="O429"/>
      <c r="P429"/>
      <c r="Q429"/>
      <c r="R429"/>
      <c r="S429"/>
      <c r="T429"/>
      <c r="U429"/>
      <c r="V429"/>
      <c r="W429"/>
      <c r="X429"/>
      <c r="Y429"/>
      <c r="Z429"/>
      <c r="AA429"/>
      <c r="AB429"/>
      <c r="AC429"/>
    </row>
    <row r="430" spans="15:29" x14ac:dyDescent="0.2">
      <c r="O430"/>
      <c r="P430"/>
      <c r="Q430"/>
      <c r="R430"/>
      <c r="S430"/>
      <c r="T430"/>
      <c r="U430"/>
      <c r="V430"/>
      <c r="W430"/>
      <c r="X430"/>
      <c r="Y430"/>
      <c r="Z430"/>
      <c r="AA430"/>
      <c r="AB430"/>
      <c r="AC430"/>
    </row>
    <row r="431" spans="15:29" x14ac:dyDescent="0.2">
      <c r="O431"/>
      <c r="P431"/>
      <c r="Q431"/>
      <c r="R431"/>
      <c r="S431"/>
      <c r="T431"/>
      <c r="U431"/>
      <c r="V431"/>
      <c r="W431"/>
      <c r="X431"/>
      <c r="Y431"/>
      <c r="Z431"/>
      <c r="AA431"/>
      <c r="AB431"/>
      <c r="AC431"/>
    </row>
    <row r="432" spans="15:29" x14ac:dyDescent="0.2">
      <c r="O432"/>
      <c r="P432"/>
      <c r="Q432"/>
      <c r="R432"/>
      <c r="S432"/>
      <c r="T432"/>
      <c r="U432"/>
      <c r="V432"/>
      <c r="W432"/>
      <c r="X432"/>
      <c r="Y432"/>
      <c r="Z432"/>
      <c r="AA432"/>
      <c r="AB432"/>
      <c r="AC432"/>
    </row>
    <row r="433" spans="15:29" x14ac:dyDescent="0.2">
      <c r="O433"/>
      <c r="P433"/>
      <c r="Q433"/>
      <c r="R433"/>
      <c r="S433"/>
      <c r="T433"/>
      <c r="U433"/>
      <c r="V433"/>
      <c r="W433"/>
      <c r="X433"/>
      <c r="Y433"/>
      <c r="Z433"/>
      <c r="AA433"/>
      <c r="AB433"/>
      <c r="AC433"/>
    </row>
    <row r="434" spans="15:29" x14ac:dyDescent="0.2">
      <c r="O434"/>
      <c r="P434"/>
      <c r="Q434"/>
      <c r="R434"/>
      <c r="S434"/>
      <c r="T434"/>
      <c r="U434"/>
      <c r="V434"/>
      <c r="W434"/>
      <c r="X434"/>
      <c r="Y434"/>
      <c r="Z434"/>
      <c r="AA434"/>
      <c r="AB434"/>
      <c r="AC434"/>
    </row>
    <row r="435" spans="15:29" x14ac:dyDescent="0.2">
      <c r="O435"/>
      <c r="P435"/>
      <c r="Q435"/>
      <c r="R435"/>
      <c r="S435"/>
      <c r="T435"/>
      <c r="U435"/>
      <c r="V435"/>
      <c r="W435"/>
      <c r="X435"/>
      <c r="Y435"/>
      <c r="Z435"/>
      <c r="AA435"/>
      <c r="AB435"/>
      <c r="AC435"/>
    </row>
    <row r="436" spans="15:29" x14ac:dyDescent="0.2">
      <c r="O436"/>
      <c r="P436"/>
      <c r="Q436"/>
      <c r="R436"/>
      <c r="S436"/>
      <c r="T436"/>
      <c r="U436"/>
      <c r="V436"/>
      <c r="W436"/>
      <c r="X436"/>
      <c r="Y436"/>
      <c r="Z436"/>
      <c r="AA436"/>
      <c r="AB436"/>
      <c r="AC436"/>
    </row>
    <row r="437" spans="15:29" x14ac:dyDescent="0.2">
      <c r="O437"/>
      <c r="P437"/>
      <c r="Q437"/>
      <c r="R437"/>
      <c r="S437"/>
      <c r="T437"/>
      <c r="U437"/>
      <c r="V437"/>
      <c r="W437"/>
      <c r="X437"/>
      <c r="Y437"/>
      <c r="Z437"/>
      <c r="AA437"/>
      <c r="AB437"/>
      <c r="AC437"/>
    </row>
    <row r="438" spans="15:29" x14ac:dyDescent="0.2">
      <c r="O438"/>
      <c r="P438"/>
      <c r="Q438"/>
      <c r="R438"/>
      <c r="S438"/>
      <c r="T438"/>
      <c r="U438"/>
      <c r="V438"/>
      <c r="W438"/>
      <c r="X438"/>
      <c r="Y438"/>
      <c r="Z438"/>
      <c r="AA438"/>
      <c r="AB438"/>
      <c r="AC438"/>
    </row>
    <row r="439" spans="15:29" x14ac:dyDescent="0.2">
      <c r="O439"/>
      <c r="P439"/>
      <c r="Q439"/>
      <c r="R439"/>
      <c r="S439"/>
      <c r="T439"/>
      <c r="U439"/>
      <c r="V439"/>
      <c r="W439"/>
      <c r="X439"/>
      <c r="Y439"/>
      <c r="Z439"/>
      <c r="AA439"/>
      <c r="AB439"/>
      <c r="AC439"/>
    </row>
    <row r="440" spans="15:29" x14ac:dyDescent="0.2">
      <c r="O440"/>
      <c r="P440"/>
      <c r="Q440"/>
      <c r="R440"/>
      <c r="S440"/>
      <c r="T440"/>
      <c r="U440"/>
      <c r="V440"/>
      <c r="W440"/>
      <c r="X440"/>
      <c r="Y440"/>
      <c r="Z440"/>
      <c r="AA440"/>
      <c r="AB440"/>
      <c r="AC440"/>
    </row>
    <row r="441" spans="15:29" x14ac:dyDescent="0.2">
      <c r="O441"/>
      <c r="P441"/>
      <c r="Q441"/>
      <c r="R441"/>
      <c r="S441"/>
      <c r="T441"/>
      <c r="U441"/>
      <c r="V441"/>
      <c r="W441"/>
      <c r="X441"/>
      <c r="Y441"/>
      <c r="Z441"/>
      <c r="AA441"/>
      <c r="AB441"/>
      <c r="AC441"/>
    </row>
    <row r="442" spans="15:29" x14ac:dyDescent="0.2">
      <c r="O442"/>
      <c r="P442"/>
      <c r="Q442"/>
      <c r="R442"/>
      <c r="S442"/>
      <c r="T442"/>
      <c r="U442"/>
      <c r="V442"/>
      <c r="W442"/>
      <c r="X442"/>
      <c r="Y442"/>
      <c r="Z442"/>
      <c r="AA442"/>
      <c r="AB442"/>
      <c r="AC442"/>
    </row>
    <row r="443" spans="15:29" x14ac:dyDescent="0.2">
      <c r="O443"/>
      <c r="P443"/>
      <c r="Q443"/>
      <c r="R443"/>
      <c r="S443"/>
      <c r="T443"/>
      <c r="U443"/>
      <c r="V443"/>
      <c r="W443"/>
      <c r="X443"/>
      <c r="Y443"/>
      <c r="Z443"/>
      <c r="AA443"/>
      <c r="AB443"/>
      <c r="AC443"/>
    </row>
    <row r="444" spans="15:29" x14ac:dyDescent="0.2">
      <c r="O444"/>
      <c r="P444"/>
      <c r="Q444"/>
      <c r="R444"/>
      <c r="S444"/>
      <c r="T444"/>
      <c r="U444"/>
      <c r="V444"/>
      <c r="W444"/>
      <c r="X444"/>
      <c r="Y444"/>
      <c r="Z444"/>
      <c r="AA444"/>
      <c r="AB444"/>
      <c r="AC444"/>
    </row>
    <row r="445" spans="15:29" x14ac:dyDescent="0.2">
      <c r="O445"/>
      <c r="P445"/>
      <c r="Q445"/>
      <c r="R445"/>
      <c r="S445"/>
      <c r="T445"/>
      <c r="U445"/>
      <c r="V445"/>
      <c r="W445"/>
      <c r="X445"/>
      <c r="Y445"/>
      <c r="Z445"/>
      <c r="AA445"/>
      <c r="AB445"/>
      <c r="AC445"/>
    </row>
    <row r="446" spans="15:29" x14ac:dyDescent="0.2">
      <c r="O446"/>
      <c r="P446"/>
      <c r="Q446"/>
      <c r="R446"/>
      <c r="S446"/>
      <c r="T446"/>
      <c r="U446"/>
      <c r="V446"/>
      <c r="W446"/>
      <c r="X446"/>
      <c r="Y446"/>
      <c r="Z446"/>
      <c r="AA446"/>
      <c r="AB446"/>
      <c r="AC446"/>
    </row>
    <row r="447" spans="15:29" x14ac:dyDescent="0.2">
      <c r="O447"/>
      <c r="P447"/>
      <c r="Q447"/>
      <c r="R447"/>
      <c r="S447"/>
      <c r="T447"/>
      <c r="U447"/>
      <c r="V447"/>
      <c r="W447"/>
      <c r="X447"/>
      <c r="Y447"/>
      <c r="Z447"/>
      <c r="AA447"/>
      <c r="AB447"/>
      <c r="AC447"/>
    </row>
    <row r="448" spans="15:29" x14ac:dyDescent="0.2">
      <c r="O448"/>
      <c r="P448"/>
      <c r="Q448"/>
      <c r="R448"/>
      <c r="S448"/>
      <c r="T448"/>
      <c r="U448"/>
      <c r="V448"/>
      <c r="W448"/>
      <c r="X448"/>
      <c r="Y448"/>
      <c r="Z448"/>
      <c r="AA448"/>
      <c r="AB448"/>
      <c r="AC448"/>
    </row>
    <row r="449" spans="15:29" x14ac:dyDescent="0.2">
      <c r="O449"/>
      <c r="P449"/>
      <c r="Q449"/>
      <c r="R449"/>
      <c r="S449"/>
      <c r="T449"/>
      <c r="U449"/>
      <c r="V449"/>
      <c r="W449"/>
      <c r="X449"/>
      <c r="Y449"/>
      <c r="Z449"/>
      <c r="AA449"/>
      <c r="AB449"/>
      <c r="AC449"/>
    </row>
    <row r="450" spans="15:29" x14ac:dyDescent="0.2">
      <c r="O450"/>
      <c r="P450"/>
      <c r="Q450"/>
      <c r="R450"/>
      <c r="S450"/>
      <c r="T450"/>
      <c r="U450"/>
      <c r="V450"/>
      <c r="W450"/>
      <c r="X450"/>
      <c r="Y450"/>
      <c r="Z450"/>
      <c r="AA450"/>
      <c r="AB450"/>
      <c r="AC450"/>
    </row>
    <row r="451" spans="15:29" x14ac:dyDescent="0.2">
      <c r="O451"/>
      <c r="P451"/>
      <c r="Q451"/>
      <c r="R451"/>
      <c r="S451"/>
      <c r="T451"/>
      <c r="U451"/>
      <c r="V451"/>
      <c r="W451"/>
      <c r="X451"/>
      <c r="Y451"/>
      <c r="Z451"/>
      <c r="AA451"/>
      <c r="AB451"/>
      <c r="AC451"/>
    </row>
    <row r="452" spans="15:29" x14ac:dyDescent="0.2">
      <c r="O452"/>
      <c r="P452"/>
      <c r="Q452"/>
      <c r="R452"/>
      <c r="S452"/>
      <c r="T452"/>
      <c r="U452"/>
      <c r="V452"/>
      <c r="W452"/>
      <c r="X452"/>
      <c r="Y452"/>
      <c r="Z452"/>
      <c r="AA452"/>
      <c r="AB452"/>
      <c r="AC452"/>
    </row>
    <row r="453" spans="15:29" x14ac:dyDescent="0.2">
      <c r="O453"/>
      <c r="P453"/>
      <c r="Q453"/>
      <c r="R453"/>
      <c r="S453"/>
      <c r="T453"/>
      <c r="U453"/>
      <c r="V453"/>
      <c r="W453"/>
      <c r="X453"/>
      <c r="Y453"/>
      <c r="Z453"/>
      <c r="AA453"/>
      <c r="AB453"/>
      <c r="AC453"/>
    </row>
    <row r="454" spans="15:29" x14ac:dyDescent="0.2">
      <c r="O454"/>
      <c r="P454"/>
      <c r="Q454"/>
      <c r="R454"/>
      <c r="S454"/>
      <c r="T454"/>
      <c r="U454"/>
      <c r="V454"/>
      <c r="W454"/>
      <c r="X454"/>
      <c r="Y454"/>
      <c r="Z454"/>
      <c r="AA454"/>
      <c r="AB454"/>
      <c r="AC454"/>
    </row>
    <row r="455" spans="15:29" x14ac:dyDescent="0.2">
      <c r="O455"/>
      <c r="P455"/>
      <c r="Q455"/>
      <c r="R455"/>
      <c r="S455"/>
      <c r="T455"/>
      <c r="U455"/>
      <c r="V455"/>
      <c r="W455"/>
      <c r="X455"/>
      <c r="Y455"/>
      <c r="Z455"/>
      <c r="AA455"/>
      <c r="AB455"/>
      <c r="AC455"/>
    </row>
    <row r="456" spans="15:29" x14ac:dyDescent="0.2">
      <c r="O456"/>
      <c r="P456"/>
      <c r="Q456"/>
      <c r="R456"/>
      <c r="S456"/>
      <c r="T456"/>
      <c r="U456"/>
      <c r="V456"/>
      <c r="W456"/>
      <c r="X456"/>
      <c r="Y456"/>
      <c r="Z456"/>
      <c r="AA456"/>
      <c r="AB456"/>
      <c r="AC456"/>
    </row>
    <row r="457" spans="15:29" x14ac:dyDescent="0.2">
      <c r="O457"/>
      <c r="P457"/>
      <c r="Q457"/>
      <c r="R457"/>
      <c r="S457"/>
      <c r="T457"/>
      <c r="U457"/>
      <c r="V457"/>
      <c r="W457"/>
      <c r="X457"/>
      <c r="Y457"/>
      <c r="Z457"/>
      <c r="AA457"/>
      <c r="AB457"/>
      <c r="AC457"/>
    </row>
    <row r="458" spans="15:29" x14ac:dyDescent="0.2">
      <c r="O458"/>
      <c r="P458"/>
      <c r="Q458"/>
      <c r="R458"/>
      <c r="S458"/>
      <c r="T458"/>
      <c r="U458"/>
      <c r="V458"/>
      <c r="W458"/>
      <c r="X458"/>
      <c r="Y458"/>
      <c r="Z458"/>
      <c r="AA458"/>
      <c r="AB458"/>
      <c r="AC458"/>
    </row>
    <row r="459" spans="15:29" x14ac:dyDescent="0.2">
      <c r="O459"/>
      <c r="P459"/>
      <c r="Q459"/>
      <c r="R459"/>
      <c r="S459"/>
      <c r="T459"/>
      <c r="U459"/>
      <c r="V459"/>
      <c r="W459"/>
      <c r="X459"/>
      <c r="Y459"/>
      <c r="Z459"/>
      <c r="AA459"/>
      <c r="AB459"/>
      <c r="AC459"/>
    </row>
    <row r="460" spans="15:29" x14ac:dyDescent="0.2">
      <c r="O460"/>
      <c r="P460"/>
      <c r="Q460"/>
      <c r="R460"/>
      <c r="S460"/>
      <c r="T460"/>
      <c r="U460"/>
      <c r="V460"/>
      <c r="W460"/>
      <c r="X460"/>
      <c r="Y460"/>
      <c r="Z460"/>
      <c r="AA460"/>
      <c r="AB460"/>
      <c r="AC460"/>
    </row>
    <row r="461" spans="15:29" x14ac:dyDescent="0.2">
      <c r="O461"/>
      <c r="P461"/>
      <c r="Q461"/>
      <c r="R461"/>
      <c r="S461"/>
      <c r="T461"/>
      <c r="U461"/>
      <c r="V461"/>
      <c r="W461"/>
      <c r="X461"/>
      <c r="Y461"/>
      <c r="Z461"/>
      <c r="AA461"/>
      <c r="AB461"/>
      <c r="AC461"/>
    </row>
    <row r="462" spans="15:29" x14ac:dyDescent="0.2">
      <c r="O462"/>
      <c r="P462"/>
      <c r="Q462"/>
      <c r="R462"/>
      <c r="S462"/>
      <c r="T462"/>
      <c r="U462"/>
      <c r="V462"/>
      <c r="W462"/>
      <c r="X462"/>
      <c r="Y462"/>
      <c r="Z462"/>
      <c r="AA462"/>
      <c r="AB462"/>
      <c r="AC462"/>
    </row>
    <row r="463" spans="15:29" x14ac:dyDescent="0.2">
      <c r="O463"/>
      <c r="P463"/>
      <c r="Q463"/>
      <c r="R463"/>
      <c r="S463"/>
      <c r="T463"/>
      <c r="U463"/>
      <c r="V463"/>
      <c r="W463"/>
      <c r="X463"/>
      <c r="Y463"/>
      <c r="Z463"/>
      <c r="AA463"/>
      <c r="AB463"/>
      <c r="AC463"/>
    </row>
    <row r="464" spans="15:29" x14ac:dyDescent="0.2">
      <c r="O464"/>
      <c r="P464"/>
      <c r="Q464"/>
      <c r="R464"/>
      <c r="S464"/>
      <c r="T464"/>
      <c r="U464"/>
      <c r="V464"/>
      <c r="W464"/>
      <c r="X464"/>
      <c r="Y464"/>
      <c r="Z464"/>
      <c r="AA464"/>
      <c r="AB464"/>
      <c r="AC464"/>
    </row>
    <row r="465" spans="15:29" x14ac:dyDescent="0.2">
      <c r="O465"/>
      <c r="P465"/>
      <c r="Q465"/>
      <c r="R465"/>
      <c r="S465"/>
      <c r="T465"/>
      <c r="U465"/>
      <c r="V465"/>
      <c r="W465"/>
      <c r="X465"/>
      <c r="Y465"/>
      <c r="Z465"/>
      <c r="AA465"/>
      <c r="AB465"/>
      <c r="AC465"/>
    </row>
    <row r="466" spans="15:29" x14ac:dyDescent="0.2">
      <c r="O466"/>
      <c r="P466"/>
      <c r="Q466"/>
      <c r="R466"/>
      <c r="S466"/>
      <c r="T466"/>
      <c r="U466"/>
      <c r="V466"/>
      <c r="W466"/>
      <c r="X466"/>
      <c r="Y466"/>
      <c r="Z466"/>
      <c r="AA466"/>
      <c r="AB466"/>
      <c r="AC466"/>
    </row>
    <row r="467" spans="15:29" x14ac:dyDescent="0.2">
      <c r="O467"/>
      <c r="P467"/>
      <c r="Q467"/>
      <c r="R467"/>
      <c r="S467"/>
      <c r="T467"/>
      <c r="U467"/>
      <c r="V467"/>
      <c r="W467"/>
      <c r="X467"/>
      <c r="Y467"/>
      <c r="Z467"/>
      <c r="AA467"/>
      <c r="AB467"/>
      <c r="AC467"/>
    </row>
    <row r="468" spans="15:29" x14ac:dyDescent="0.2">
      <c r="O468"/>
      <c r="P468"/>
      <c r="Q468"/>
      <c r="R468"/>
      <c r="S468"/>
      <c r="T468"/>
      <c r="U468"/>
      <c r="V468"/>
      <c r="W468"/>
      <c r="X468"/>
      <c r="Y468"/>
      <c r="Z468"/>
      <c r="AA468"/>
      <c r="AB468"/>
      <c r="AC468"/>
    </row>
    <row r="469" spans="15:29" x14ac:dyDescent="0.2">
      <c r="O469"/>
      <c r="P469"/>
      <c r="Q469"/>
      <c r="R469"/>
      <c r="S469"/>
      <c r="T469"/>
      <c r="U469"/>
      <c r="V469"/>
      <c r="W469"/>
      <c r="X469"/>
      <c r="Y469"/>
      <c r="Z469"/>
      <c r="AA469"/>
      <c r="AB469"/>
      <c r="AC469"/>
    </row>
    <row r="470" spans="15:29" x14ac:dyDescent="0.2">
      <c r="O470"/>
      <c r="P470"/>
      <c r="Q470"/>
      <c r="R470"/>
      <c r="S470"/>
      <c r="T470"/>
      <c r="U470"/>
      <c r="V470"/>
      <c r="W470"/>
      <c r="X470"/>
      <c r="Y470"/>
      <c r="Z470"/>
      <c r="AA470"/>
      <c r="AB470"/>
      <c r="AC470"/>
    </row>
    <row r="471" spans="15:29" x14ac:dyDescent="0.2">
      <c r="O471"/>
      <c r="P471"/>
      <c r="Q471"/>
      <c r="R471"/>
      <c r="S471"/>
      <c r="T471"/>
      <c r="U471"/>
      <c r="V471"/>
      <c r="W471"/>
      <c r="X471"/>
      <c r="Y471"/>
      <c r="Z471"/>
      <c r="AA471"/>
      <c r="AB471"/>
      <c r="AC471"/>
    </row>
    <row r="472" spans="15:29" x14ac:dyDescent="0.2">
      <c r="O472"/>
      <c r="P472"/>
      <c r="Q472"/>
      <c r="R472"/>
      <c r="S472"/>
      <c r="T472"/>
      <c r="U472"/>
      <c r="V472"/>
      <c r="W472"/>
      <c r="X472"/>
      <c r="Y472"/>
      <c r="Z472"/>
      <c r="AA472"/>
      <c r="AB472"/>
      <c r="AC472"/>
    </row>
    <row r="473" spans="15:29" x14ac:dyDescent="0.2">
      <c r="O473"/>
      <c r="P473"/>
      <c r="Q473"/>
      <c r="R473"/>
      <c r="S473"/>
      <c r="T473"/>
      <c r="U473"/>
      <c r="V473"/>
      <c r="W473"/>
      <c r="X473"/>
      <c r="Y473"/>
      <c r="Z473"/>
      <c r="AA473"/>
      <c r="AB473"/>
      <c r="AC473"/>
    </row>
    <row r="474" spans="15:29" x14ac:dyDescent="0.2">
      <c r="O474"/>
      <c r="P474"/>
      <c r="Q474"/>
      <c r="R474"/>
      <c r="S474"/>
      <c r="T474"/>
      <c r="U474"/>
      <c r="V474"/>
      <c r="W474"/>
      <c r="X474"/>
      <c r="Y474"/>
      <c r="Z474"/>
      <c r="AA474"/>
      <c r="AB474"/>
      <c r="AC474"/>
    </row>
    <row r="475" spans="15:29" x14ac:dyDescent="0.2">
      <c r="O475"/>
      <c r="P475"/>
      <c r="Q475"/>
      <c r="R475"/>
      <c r="S475"/>
      <c r="T475"/>
      <c r="U475"/>
      <c r="V475"/>
      <c r="W475"/>
      <c r="X475"/>
      <c r="Y475"/>
      <c r="Z475"/>
      <c r="AA475"/>
      <c r="AB475"/>
      <c r="AC475"/>
    </row>
    <row r="476" spans="15:29" x14ac:dyDescent="0.2">
      <c r="O476"/>
      <c r="P476"/>
      <c r="Q476"/>
      <c r="R476"/>
      <c r="S476"/>
      <c r="T476"/>
      <c r="U476"/>
      <c r="V476"/>
      <c r="W476"/>
      <c r="X476"/>
      <c r="Y476"/>
      <c r="Z476"/>
      <c r="AA476"/>
      <c r="AB476"/>
      <c r="AC476"/>
    </row>
    <row r="477" spans="15:29" x14ac:dyDescent="0.2">
      <c r="O477"/>
      <c r="P477"/>
      <c r="Q477"/>
      <c r="R477"/>
      <c r="S477"/>
      <c r="T477"/>
      <c r="U477"/>
      <c r="V477"/>
      <c r="W477"/>
      <c r="X477"/>
      <c r="Y477"/>
      <c r="Z477"/>
      <c r="AA477"/>
      <c r="AB477"/>
      <c r="AC477"/>
    </row>
    <row r="478" spans="15:29" x14ac:dyDescent="0.2">
      <c r="O478"/>
      <c r="P478"/>
      <c r="Q478"/>
      <c r="R478"/>
      <c r="S478"/>
      <c r="T478"/>
      <c r="U478"/>
      <c r="V478"/>
      <c r="W478"/>
      <c r="X478"/>
      <c r="Y478"/>
      <c r="Z478"/>
      <c r="AA478"/>
      <c r="AB478"/>
      <c r="AC478"/>
    </row>
    <row r="479" spans="15:29" x14ac:dyDescent="0.2">
      <c r="O479"/>
      <c r="P479"/>
      <c r="Q479"/>
      <c r="R479"/>
      <c r="S479"/>
      <c r="T479"/>
      <c r="U479"/>
      <c r="V479"/>
      <c r="W479"/>
      <c r="X479"/>
      <c r="Y479"/>
      <c r="Z479"/>
      <c r="AA479"/>
      <c r="AB479"/>
      <c r="AC479"/>
    </row>
    <row r="480" spans="15:29" x14ac:dyDescent="0.2">
      <c r="O480"/>
      <c r="P480"/>
      <c r="Q480"/>
      <c r="R480"/>
      <c r="S480"/>
      <c r="T480"/>
      <c r="U480"/>
      <c r="V480"/>
      <c r="W480"/>
      <c r="X480"/>
      <c r="Y480"/>
      <c r="Z480"/>
      <c r="AA480"/>
      <c r="AB480"/>
      <c r="AC480"/>
    </row>
    <row r="481" spans="15:29" x14ac:dyDescent="0.2">
      <c r="O481"/>
      <c r="P481"/>
      <c r="Q481"/>
      <c r="R481"/>
      <c r="S481"/>
      <c r="T481"/>
      <c r="U481"/>
      <c r="V481"/>
      <c r="W481"/>
      <c r="X481"/>
      <c r="Y481"/>
      <c r="Z481"/>
      <c r="AA481"/>
      <c r="AB481"/>
      <c r="AC481"/>
    </row>
    <row r="482" spans="15:29" x14ac:dyDescent="0.2">
      <c r="O482"/>
      <c r="P482"/>
      <c r="Q482"/>
      <c r="R482"/>
      <c r="S482"/>
      <c r="T482"/>
      <c r="U482"/>
      <c r="V482"/>
      <c r="W482"/>
      <c r="X482"/>
      <c r="Y482"/>
      <c r="Z482"/>
      <c r="AA482"/>
      <c r="AB482"/>
      <c r="AC482"/>
    </row>
    <row r="483" spans="15:29" x14ac:dyDescent="0.2">
      <c r="O483"/>
      <c r="P483"/>
      <c r="Q483"/>
      <c r="R483"/>
      <c r="S483"/>
      <c r="T483"/>
      <c r="U483"/>
      <c r="V483"/>
      <c r="W483"/>
      <c r="X483"/>
      <c r="Y483"/>
      <c r="Z483"/>
      <c r="AA483"/>
      <c r="AB483"/>
      <c r="AC483"/>
    </row>
    <row r="484" spans="15:29" x14ac:dyDescent="0.2">
      <c r="O484"/>
      <c r="P484"/>
      <c r="Q484"/>
      <c r="R484"/>
      <c r="S484"/>
      <c r="T484"/>
      <c r="U484"/>
      <c r="V484"/>
      <c r="W484"/>
      <c r="X484"/>
      <c r="Y484"/>
      <c r="Z484"/>
      <c r="AA484"/>
      <c r="AB484"/>
      <c r="AC484"/>
    </row>
    <row r="485" spans="15:29" x14ac:dyDescent="0.2">
      <c r="O485"/>
      <c r="P485"/>
      <c r="Q485"/>
      <c r="R485"/>
      <c r="S485"/>
      <c r="T485"/>
      <c r="U485"/>
      <c r="V485"/>
      <c r="W485"/>
      <c r="X485"/>
      <c r="Y485"/>
      <c r="Z485"/>
      <c r="AA485"/>
      <c r="AB485"/>
      <c r="AC485"/>
    </row>
    <row r="486" spans="15:29" x14ac:dyDescent="0.2">
      <c r="O486"/>
      <c r="P486"/>
      <c r="Q486"/>
      <c r="R486"/>
      <c r="S486"/>
      <c r="T486"/>
      <c r="U486"/>
      <c r="V486"/>
      <c r="W486"/>
      <c r="X486"/>
      <c r="Y486"/>
      <c r="Z486"/>
      <c r="AA486"/>
      <c r="AB486"/>
      <c r="AC486"/>
    </row>
    <row r="487" spans="15:29" x14ac:dyDescent="0.2">
      <c r="O487"/>
      <c r="P487"/>
      <c r="Q487"/>
      <c r="R487"/>
      <c r="S487"/>
      <c r="T487"/>
      <c r="U487"/>
      <c r="V487"/>
      <c r="W487"/>
      <c r="X487"/>
      <c r="Y487"/>
      <c r="Z487"/>
      <c r="AA487"/>
      <c r="AB487"/>
      <c r="AC487"/>
    </row>
    <row r="488" spans="15:29" x14ac:dyDescent="0.2">
      <c r="O488"/>
      <c r="P488"/>
      <c r="Q488"/>
      <c r="R488"/>
      <c r="S488"/>
      <c r="T488"/>
      <c r="U488"/>
      <c r="V488"/>
      <c r="W488"/>
      <c r="X488"/>
      <c r="Y488"/>
      <c r="Z488"/>
      <c r="AA488"/>
      <c r="AB488"/>
      <c r="AC488"/>
    </row>
    <row r="489" spans="15:29" x14ac:dyDescent="0.2">
      <c r="O489"/>
      <c r="P489"/>
      <c r="Q489"/>
      <c r="R489"/>
      <c r="S489"/>
      <c r="T489"/>
      <c r="U489"/>
      <c r="V489"/>
      <c r="W489"/>
      <c r="X489"/>
      <c r="Y489"/>
      <c r="Z489"/>
      <c r="AA489"/>
      <c r="AB489"/>
      <c r="AC489"/>
    </row>
    <row r="490" spans="15:29" x14ac:dyDescent="0.2">
      <c r="O490"/>
      <c r="P490"/>
      <c r="Q490"/>
      <c r="R490"/>
      <c r="S490"/>
      <c r="T490"/>
      <c r="U490"/>
      <c r="V490"/>
      <c r="W490"/>
      <c r="X490"/>
      <c r="Y490"/>
      <c r="Z490"/>
      <c r="AA490"/>
      <c r="AB490"/>
      <c r="AC490"/>
    </row>
    <row r="491" spans="15:29" x14ac:dyDescent="0.2">
      <c r="O491"/>
      <c r="P491"/>
      <c r="Q491"/>
      <c r="R491"/>
      <c r="S491"/>
      <c r="T491"/>
      <c r="U491"/>
      <c r="V491"/>
      <c r="W491"/>
      <c r="X491"/>
      <c r="Y491"/>
      <c r="Z491"/>
      <c r="AA491"/>
      <c r="AB491"/>
      <c r="AC491"/>
    </row>
    <row r="492" spans="15:29" x14ac:dyDescent="0.2">
      <c r="O492"/>
      <c r="P492"/>
      <c r="Q492"/>
      <c r="R492"/>
      <c r="S492"/>
      <c r="T492"/>
      <c r="U492"/>
      <c r="V492"/>
      <c r="W492"/>
      <c r="X492"/>
      <c r="Y492"/>
      <c r="Z492"/>
      <c r="AA492"/>
      <c r="AB492"/>
      <c r="AC492"/>
    </row>
    <row r="493" spans="15:29" x14ac:dyDescent="0.2">
      <c r="O493"/>
      <c r="P493"/>
      <c r="Q493"/>
      <c r="R493"/>
      <c r="S493"/>
      <c r="T493"/>
      <c r="U493"/>
      <c r="V493"/>
      <c r="W493"/>
      <c r="X493"/>
      <c r="Y493"/>
      <c r="Z493"/>
      <c r="AA493"/>
      <c r="AB493"/>
      <c r="AC493"/>
    </row>
    <row r="494" spans="15:29" x14ac:dyDescent="0.2">
      <c r="O494"/>
      <c r="P494"/>
      <c r="Q494"/>
      <c r="R494"/>
      <c r="S494"/>
      <c r="T494"/>
      <c r="U494"/>
      <c r="V494"/>
      <c r="W494"/>
      <c r="X494"/>
      <c r="Y494"/>
      <c r="Z494"/>
      <c r="AA494"/>
      <c r="AB494"/>
      <c r="AC494"/>
    </row>
    <row r="495" spans="15:29" x14ac:dyDescent="0.2">
      <c r="O495"/>
      <c r="P495"/>
      <c r="Q495"/>
      <c r="R495"/>
      <c r="S495"/>
      <c r="T495"/>
      <c r="U495"/>
      <c r="V495"/>
      <c r="W495"/>
      <c r="X495"/>
      <c r="Y495"/>
      <c r="Z495"/>
      <c r="AA495"/>
      <c r="AB495"/>
      <c r="AC495"/>
    </row>
    <row r="496" spans="15:29" x14ac:dyDescent="0.2">
      <c r="O496"/>
      <c r="P496"/>
      <c r="Q496"/>
      <c r="R496"/>
      <c r="S496"/>
      <c r="T496"/>
      <c r="U496"/>
      <c r="V496"/>
      <c r="W496"/>
      <c r="X496"/>
      <c r="Y496"/>
      <c r="Z496"/>
      <c r="AA496"/>
      <c r="AB496"/>
      <c r="AC496"/>
    </row>
    <row r="497" spans="15:29" x14ac:dyDescent="0.2">
      <c r="O497"/>
      <c r="P497"/>
      <c r="Q497"/>
      <c r="R497"/>
      <c r="S497"/>
      <c r="T497"/>
      <c r="U497"/>
      <c r="V497"/>
      <c r="W497"/>
      <c r="X497"/>
      <c r="Y497"/>
      <c r="Z497"/>
      <c r="AA497"/>
      <c r="AB497"/>
      <c r="AC497"/>
    </row>
    <row r="498" spans="15:29" x14ac:dyDescent="0.2">
      <c r="O498"/>
      <c r="P498"/>
      <c r="Q498"/>
      <c r="R498"/>
      <c r="S498"/>
      <c r="T498"/>
      <c r="U498"/>
      <c r="V498"/>
      <c r="W498"/>
      <c r="X498"/>
      <c r="Y498"/>
      <c r="Z498"/>
      <c r="AA498"/>
      <c r="AB498"/>
      <c r="AC498"/>
    </row>
    <row r="499" spans="15:29" x14ac:dyDescent="0.2">
      <c r="O499"/>
      <c r="P499"/>
      <c r="Q499"/>
      <c r="R499"/>
      <c r="S499"/>
      <c r="T499"/>
      <c r="U499"/>
      <c r="V499"/>
      <c r="W499"/>
      <c r="X499"/>
      <c r="Y499"/>
      <c r="Z499"/>
      <c r="AA499"/>
      <c r="AB499"/>
      <c r="AC499"/>
    </row>
    <row r="500" spans="15:29" x14ac:dyDescent="0.2">
      <c r="O500"/>
      <c r="P500"/>
      <c r="Q500"/>
      <c r="R500"/>
      <c r="S500"/>
      <c r="T500"/>
      <c r="U500"/>
      <c r="V500"/>
      <c r="W500"/>
      <c r="X500"/>
      <c r="Y500"/>
      <c r="Z500"/>
      <c r="AA500"/>
      <c r="AB500"/>
      <c r="AC500"/>
    </row>
    <row r="501" spans="15:29" x14ac:dyDescent="0.2">
      <c r="O501"/>
      <c r="P501"/>
      <c r="Q501"/>
      <c r="R501"/>
      <c r="S501"/>
      <c r="T501"/>
      <c r="U501"/>
      <c r="V501"/>
      <c r="W501"/>
      <c r="X501"/>
      <c r="Y501"/>
      <c r="Z501"/>
      <c r="AA501"/>
      <c r="AB501"/>
      <c r="AC501"/>
    </row>
    <row r="502" spans="15:29" x14ac:dyDescent="0.2">
      <c r="O502"/>
      <c r="P502"/>
      <c r="Q502"/>
      <c r="R502"/>
      <c r="S502"/>
      <c r="T502"/>
      <c r="U502"/>
      <c r="V502"/>
      <c r="W502"/>
      <c r="X502"/>
      <c r="Y502"/>
      <c r="Z502"/>
      <c r="AA502"/>
      <c r="AB502"/>
      <c r="AC502"/>
    </row>
    <row r="503" spans="15:29" x14ac:dyDescent="0.2">
      <c r="O503"/>
      <c r="P503"/>
      <c r="Q503"/>
      <c r="R503"/>
      <c r="S503"/>
      <c r="T503"/>
      <c r="U503"/>
      <c r="V503"/>
      <c r="W503"/>
      <c r="X503"/>
      <c r="Y503"/>
      <c r="Z503"/>
      <c r="AA503"/>
      <c r="AB503"/>
      <c r="AC503"/>
    </row>
    <row r="504" spans="15:29" x14ac:dyDescent="0.2">
      <c r="O504"/>
      <c r="P504"/>
      <c r="Q504"/>
      <c r="R504"/>
      <c r="S504"/>
      <c r="T504"/>
      <c r="U504"/>
      <c r="V504"/>
      <c r="W504"/>
      <c r="X504"/>
      <c r="Y504"/>
      <c r="Z504"/>
      <c r="AA504"/>
      <c r="AB504"/>
      <c r="AC504"/>
    </row>
    <row r="505" spans="15:29" x14ac:dyDescent="0.2">
      <c r="O505"/>
      <c r="P505"/>
      <c r="Q505"/>
      <c r="R505"/>
      <c r="S505"/>
      <c r="T505"/>
      <c r="U505"/>
      <c r="V505"/>
      <c r="W505"/>
      <c r="X505"/>
      <c r="Y505"/>
      <c r="Z505"/>
      <c r="AA505"/>
      <c r="AB505"/>
      <c r="AC505"/>
    </row>
    <row r="506" spans="15:29" x14ac:dyDescent="0.2">
      <c r="O506"/>
      <c r="P506"/>
      <c r="Q506"/>
      <c r="R506"/>
      <c r="S506"/>
      <c r="T506"/>
      <c r="U506"/>
      <c r="V506"/>
      <c r="W506"/>
      <c r="X506"/>
      <c r="Y506"/>
      <c r="Z506"/>
      <c r="AA506"/>
      <c r="AB506"/>
      <c r="AC506"/>
    </row>
    <row r="507" spans="15:29" x14ac:dyDescent="0.2">
      <c r="O507"/>
      <c r="P507"/>
      <c r="Q507"/>
      <c r="R507"/>
      <c r="S507"/>
      <c r="T507"/>
      <c r="U507"/>
      <c r="V507"/>
      <c r="W507"/>
      <c r="X507"/>
      <c r="Y507"/>
      <c r="Z507"/>
      <c r="AA507"/>
      <c r="AB507"/>
      <c r="AC507"/>
    </row>
    <row r="508" spans="15:29" x14ac:dyDescent="0.2">
      <c r="O508"/>
      <c r="P508"/>
      <c r="Q508"/>
      <c r="R508"/>
      <c r="S508"/>
      <c r="T508"/>
      <c r="U508"/>
      <c r="V508"/>
      <c r="W508"/>
      <c r="X508"/>
      <c r="Y508"/>
      <c r="Z508"/>
      <c r="AA508"/>
      <c r="AB508"/>
      <c r="AC508"/>
    </row>
    <row r="509" spans="15:29" x14ac:dyDescent="0.2">
      <c r="O509"/>
      <c r="P509"/>
      <c r="Q509"/>
      <c r="R509"/>
      <c r="S509"/>
      <c r="T509"/>
      <c r="U509"/>
      <c r="V509"/>
      <c r="W509"/>
      <c r="X509"/>
      <c r="Y509"/>
      <c r="Z509"/>
      <c r="AA509"/>
      <c r="AB509"/>
      <c r="AC509"/>
    </row>
    <row r="510" spans="15:29" x14ac:dyDescent="0.2">
      <c r="O510"/>
      <c r="P510"/>
      <c r="Q510"/>
      <c r="R510"/>
      <c r="S510"/>
      <c r="T510"/>
      <c r="U510"/>
      <c r="V510"/>
      <c r="W510"/>
      <c r="X510"/>
      <c r="Y510"/>
      <c r="Z510"/>
      <c r="AA510"/>
      <c r="AB510"/>
      <c r="AC510"/>
    </row>
    <row r="511" spans="15:29" x14ac:dyDescent="0.2">
      <c r="O511"/>
      <c r="P511"/>
      <c r="Q511"/>
      <c r="R511"/>
      <c r="S511"/>
      <c r="T511"/>
      <c r="U511"/>
      <c r="V511"/>
      <c r="W511"/>
      <c r="X511"/>
      <c r="Y511"/>
      <c r="Z511"/>
      <c r="AA511"/>
      <c r="AB511"/>
      <c r="AC511"/>
    </row>
    <row r="512" spans="15:29" x14ac:dyDescent="0.2">
      <c r="O512"/>
      <c r="P512"/>
      <c r="Q512"/>
      <c r="R512"/>
      <c r="S512"/>
      <c r="T512"/>
      <c r="U512"/>
      <c r="V512"/>
      <c r="W512"/>
      <c r="X512"/>
      <c r="Y512"/>
      <c r="Z512"/>
      <c r="AA512"/>
      <c r="AB512"/>
      <c r="AC512"/>
    </row>
    <row r="513" spans="15:29" x14ac:dyDescent="0.2">
      <c r="O513"/>
      <c r="P513"/>
      <c r="Q513"/>
      <c r="R513"/>
      <c r="S513"/>
      <c r="T513"/>
      <c r="U513"/>
      <c r="V513"/>
      <c r="W513"/>
      <c r="X513"/>
      <c r="Y513"/>
      <c r="Z513"/>
      <c r="AA513"/>
      <c r="AB513"/>
      <c r="AC513"/>
    </row>
    <row r="514" spans="15:29" x14ac:dyDescent="0.2">
      <c r="O514"/>
      <c r="P514"/>
      <c r="Q514"/>
      <c r="R514"/>
      <c r="S514"/>
      <c r="T514"/>
      <c r="U514"/>
      <c r="V514"/>
      <c r="W514"/>
      <c r="X514"/>
      <c r="Y514"/>
      <c r="Z514"/>
      <c r="AA514"/>
      <c r="AB514"/>
      <c r="AC514"/>
    </row>
    <row r="515" spans="15:29" x14ac:dyDescent="0.2">
      <c r="O515"/>
      <c r="P515"/>
      <c r="Q515"/>
      <c r="R515"/>
      <c r="S515"/>
      <c r="T515"/>
      <c r="U515"/>
      <c r="V515"/>
      <c r="W515"/>
      <c r="X515"/>
      <c r="Y515"/>
      <c r="Z515"/>
      <c r="AA515"/>
      <c r="AB515"/>
      <c r="AC515"/>
    </row>
    <row r="516" spans="15:29" x14ac:dyDescent="0.2">
      <c r="O516"/>
      <c r="P516"/>
      <c r="Q516"/>
      <c r="R516"/>
      <c r="S516"/>
      <c r="T516"/>
      <c r="U516"/>
      <c r="V516"/>
      <c r="W516"/>
      <c r="X516"/>
      <c r="Y516"/>
      <c r="Z516"/>
      <c r="AA516"/>
      <c r="AB516"/>
      <c r="AC516"/>
    </row>
    <row r="517" spans="15:29" x14ac:dyDescent="0.2">
      <c r="O517"/>
      <c r="P517"/>
      <c r="Q517"/>
      <c r="R517"/>
      <c r="S517"/>
      <c r="T517"/>
      <c r="U517"/>
      <c r="V517"/>
      <c r="W517"/>
      <c r="X517"/>
      <c r="Y517"/>
      <c r="Z517"/>
      <c r="AA517"/>
      <c r="AB517"/>
      <c r="AC517"/>
    </row>
    <row r="518" spans="15:29" x14ac:dyDescent="0.2">
      <c r="O518"/>
      <c r="P518"/>
      <c r="Q518"/>
      <c r="R518"/>
      <c r="S518"/>
      <c r="T518"/>
      <c r="U518"/>
      <c r="V518"/>
      <c r="W518"/>
      <c r="X518"/>
      <c r="Y518"/>
      <c r="Z518"/>
      <c r="AA518"/>
      <c r="AB518"/>
      <c r="AC518"/>
    </row>
    <row r="519" spans="15:29" x14ac:dyDescent="0.2">
      <c r="O519"/>
      <c r="P519"/>
      <c r="Q519"/>
      <c r="R519"/>
      <c r="S519"/>
      <c r="T519"/>
      <c r="U519"/>
      <c r="V519"/>
      <c r="W519"/>
      <c r="X519"/>
      <c r="Y519"/>
      <c r="Z519"/>
      <c r="AA519"/>
      <c r="AB519"/>
      <c r="AC519"/>
    </row>
    <row r="520" spans="15:29" x14ac:dyDescent="0.2">
      <c r="O520"/>
      <c r="P520"/>
      <c r="Q520"/>
      <c r="R520"/>
      <c r="S520"/>
      <c r="T520"/>
      <c r="U520"/>
      <c r="V520"/>
      <c r="W520"/>
      <c r="X520"/>
      <c r="Y520"/>
      <c r="Z520"/>
      <c r="AA520"/>
      <c r="AB520"/>
      <c r="AC520"/>
    </row>
    <row r="521" spans="15:29" x14ac:dyDescent="0.2">
      <c r="O521"/>
      <c r="P521"/>
      <c r="Q521"/>
      <c r="R521"/>
      <c r="S521"/>
      <c r="T521"/>
      <c r="U521"/>
      <c r="V521"/>
      <c r="W521"/>
      <c r="X521"/>
      <c r="Y521"/>
      <c r="Z521"/>
      <c r="AA521"/>
      <c r="AB521"/>
      <c r="AC521"/>
    </row>
    <row r="522" spans="15:29" x14ac:dyDescent="0.2">
      <c r="O522"/>
      <c r="P522"/>
      <c r="Q522"/>
      <c r="R522"/>
      <c r="S522"/>
      <c r="T522"/>
      <c r="U522"/>
      <c r="V522"/>
      <c r="W522"/>
      <c r="X522"/>
      <c r="Y522"/>
      <c r="Z522"/>
      <c r="AA522"/>
      <c r="AB522"/>
      <c r="AC522"/>
    </row>
    <row r="523" spans="15:29" x14ac:dyDescent="0.2">
      <c r="O523"/>
      <c r="P523"/>
      <c r="Q523"/>
      <c r="R523"/>
      <c r="S523"/>
      <c r="T523"/>
      <c r="U523"/>
      <c r="V523"/>
      <c r="W523"/>
      <c r="X523"/>
      <c r="Y523"/>
      <c r="Z523"/>
      <c r="AA523"/>
      <c r="AB523"/>
      <c r="AC523"/>
    </row>
    <row r="524" spans="15:29" x14ac:dyDescent="0.2">
      <c r="O524"/>
      <c r="P524"/>
      <c r="Q524"/>
      <c r="R524"/>
      <c r="S524"/>
      <c r="T524"/>
      <c r="U524"/>
      <c r="V524"/>
      <c r="W524"/>
      <c r="X524"/>
      <c r="Y524"/>
      <c r="Z524"/>
      <c r="AA524"/>
      <c r="AB524"/>
      <c r="AC524"/>
    </row>
    <row r="525" spans="15:29" x14ac:dyDescent="0.2">
      <c r="O525"/>
      <c r="P525"/>
      <c r="Q525"/>
      <c r="R525"/>
      <c r="S525"/>
      <c r="T525"/>
      <c r="U525"/>
      <c r="V525"/>
      <c r="W525"/>
      <c r="X525"/>
      <c r="Y525"/>
      <c r="Z525"/>
      <c r="AA525"/>
      <c r="AB525"/>
      <c r="AC525"/>
    </row>
    <row r="526" spans="15:29" x14ac:dyDescent="0.2">
      <c r="O526"/>
      <c r="P526"/>
      <c r="Q526"/>
      <c r="R526"/>
      <c r="S526"/>
      <c r="T526"/>
      <c r="U526"/>
      <c r="V526"/>
      <c r="W526"/>
      <c r="X526"/>
      <c r="Y526"/>
      <c r="Z526"/>
      <c r="AA526"/>
      <c r="AB526"/>
      <c r="AC526"/>
    </row>
    <row r="527" spans="15:29" x14ac:dyDescent="0.2">
      <c r="O527"/>
      <c r="P527"/>
      <c r="Q527"/>
      <c r="R527"/>
      <c r="S527"/>
      <c r="T527"/>
      <c r="U527"/>
      <c r="V527"/>
      <c r="W527"/>
      <c r="X527"/>
      <c r="Y527"/>
      <c r="Z527"/>
      <c r="AA527"/>
      <c r="AB527"/>
      <c r="AC527"/>
    </row>
    <row r="528" spans="15:29" x14ac:dyDescent="0.2">
      <c r="O528"/>
      <c r="P528"/>
      <c r="Q528"/>
      <c r="R528"/>
      <c r="S528"/>
      <c r="T528"/>
      <c r="U528"/>
      <c r="V528"/>
      <c r="W528"/>
      <c r="X528"/>
      <c r="Y528"/>
      <c r="Z528"/>
      <c r="AA528"/>
      <c r="AB528"/>
      <c r="AC528"/>
    </row>
    <row r="529" spans="15:29" x14ac:dyDescent="0.2">
      <c r="O529"/>
      <c r="P529"/>
      <c r="Q529"/>
      <c r="R529"/>
      <c r="S529"/>
      <c r="T529"/>
      <c r="U529"/>
      <c r="V529"/>
      <c r="W529"/>
      <c r="X529"/>
      <c r="Y529"/>
      <c r="Z529"/>
      <c r="AA529"/>
      <c r="AB529"/>
      <c r="AC529"/>
    </row>
  </sheetData>
  <phoneticPr fontId="5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D367C0-D9D2-3E41-922B-A74ADBB308E9}">
  <dimension ref="A1:L55"/>
  <sheetViews>
    <sheetView workbookViewId="0">
      <selection activeCell="R53" sqref="R53"/>
    </sheetView>
  </sheetViews>
  <sheetFormatPr baseColWidth="10" defaultRowHeight="16" x14ac:dyDescent="0.2"/>
  <sheetData>
    <row r="1" spans="1:12" x14ac:dyDescent="0.2">
      <c r="A1" s="1" t="s">
        <v>140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x14ac:dyDescent="0.2">
      <c r="A3" s="1" t="s">
        <v>138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 x14ac:dyDescent="0.2">
      <c r="A4" s="1" t="s">
        <v>38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2" x14ac:dyDescent="0.2">
      <c r="A5" s="1" t="s">
        <v>139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2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</row>
    <row r="7" spans="1:12" x14ac:dyDescent="0.2">
      <c r="A7" s="1"/>
      <c r="B7" s="1" t="s">
        <v>135</v>
      </c>
      <c r="C7" s="1"/>
      <c r="D7" s="1"/>
      <c r="E7" s="1"/>
      <c r="F7" s="1"/>
      <c r="G7" s="1" t="s">
        <v>136</v>
      </c>
      <c r="H7" s="1"/>
      <c r="I7" s="1"/>
      <c r="J7" s="1"/>
      <c r="K7" s="1"/>
      <c r="L7" s="1"/>
    </row>
    <row r="8" spans="1:12" x14ac:dyDescent="0.2">
      <c r="A8" s="1"/>
      <c r="B8" s="3" t="s">
        <v>0</v>
      </c>
      <c r="C8" s="3" t="s">
        <v>1</v>
      </c>
      <c r="D8" s="3" t="s">
        <v>2</v>
      </c>
      <c r="E8" s="3" t="s">
        <v>3</v>
      </c>
      <c r="F8" s="4"/>
      <c r="G8" s="3" t="s">
        <v>0</v>
      </c>
      <c r="H8" s="3" t="s">
        <v>1</v>
      </c>
      <c r="I8" s="3" t="s">
        <v>2</v>
      </c>
      <c r="J8" s="3" t="s">
        <v>3</v>
      </c>
      <c r="K8" s="1"/>
      <c r="L8" s="1"/>
    </row>
    <row r="9" spans="1:12" x14ac:dyDescent="0.2">
      <c r="A9" s="1"/>
      <c r="B9" s="1">
        <v>37039.535714285717</v>
      </c>
      <c r="C9" s="1">
        <v>10021.70925110132</v>
      </c>
      <c r="D9" s="1">
        <v>6989.9291666666668</v>
      </c>
      <c r="E9" s="1">
        <v>753.14671814671806</v>
      </c>
      <c r="F9" s="1"/>
      <c r="G9" s="1">
        <v>113.45116305527358</v>
      </c>
      <c r="H9" s="1">
        <v>30.696242499085148</v>
      </c>
      <c r="I9" s="1">
        <v>21.409976619292657</v>
      </c>
      <c r="J9" s="1">
        <v>2.3068693890796315</v>
      </c>
      <c r="K9" s="1"/>
      <c r="L9" s="1"/>
    </row>
    <row r="10" spans="1:12" x14ac:dyDescent="0.2">
      <c r="A10" s="1"/>
      <c r="B10" s="1">
        <v>30438.686046511626</v>
      </c>
      <c r="C10" s="1">
        <v>10453.745387453875</v>
      </c>
      <c r="D10" s="1">
        <v>6493.36</v>
      </c>
      <c r="E10" s="1">
        <v>728.65315315315308</v>
      </c>
      <c r="F10" s="1"/>
      <c r="G10" s="1">
        <v>93.232927121145622</v>
      </c>
      <c r="H10" s="1">
        <v>32.019558280610987</v>
      </c>
      <c r="I10" s="1">
        <v>19.888997794658174</v>
      </c>
      <c r="J10" s="1">
        <v>2.2318462176952742</v>
      </c>
      <c r="K10" s="1"/>
      <c r="L10" s="1"/>
    </row>
    <row r="11" spans="1:12" x14ac:dyDescent="0.2">
      <c r="A11" s="1"/>
      <c r="B11" s="1">
        <v>29860.033457249068</v>
      </c>
      <c r="C11" s="1">
        <v>9935.9750000000004</v>
      </c>
      <c r="D11" s="1">
        <v>5161.9303278688531</v>
      </c>
      <c r="E11" s="1">
        <v>725.35944700460834</v>
      </c>
      <c r="F11" s="1"/>
      <c r="G11" s="1">
        <v>91.460528844796215</v>
      </c>
      <c r="H11" s="1">
        <v>30.433640651801028</v>
      </c>
      <c r="I11" s="1">
        <v>15.810862312756839</v>
      </c>
      <c r="J11" s="1">
        <v>2.2217576788918412</v>
      </c>
      <c r="K11" s="1"/>
      <c r="L11" s="1"/>
    </row>
    <row r="12" spans="1:12" x14ac:dyDescent="0.2">
      <c r="A12" s="1"/>
      <c r="B12" s="1">
        <v>33254.944664031624</v>
      </c>
      <c r="C12" s="1">
        <v>9632.3711790393008</v>
      </c>
      <c r="D12" s="1">
        <v>6391.7570850202428</v>
      </c>
      <c r="E12" s="1">
        <v>739.8986175115208</v>
      </c>
      <c r="F12" s="1"/>
      <c r="G12" s="1">
        <v>101.85905618730588</v>
      </c>
      <c r="H12" s="1">
        <v>29.503709810828539</v>
      </c>
      <c r="I12" s="1">
        <v>19.577790630422211</v>
      </c>
      <c r="J12" s="1">
        <v>2.2662907912016688</v>
      </c>
      <c r="K12" s="1"/>
      <c r="L12" s="1"/>
    </row>
    <row r="13" spans="1:12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</row>
    <row r="14" spans="1:12" x14ac:dyDescent="0.2">
      <c r="A14" s="1"/>
      <c r="B14" s="1">
        <v>14713.845070422536</v>
      </c>
      <c r="C14" s="1">
        <v>6011.9411764705892</v>
      </c>
      <c r="D14" s="1">
        <v>4400.1245551601414</v>
      </c>
      <c r="E14" s="1">
        <v>329.23986486486484</v>
      </c>
      <c r="F14" s="1"/>
      <c r="G14" s="1">
        <v>77.339527308397038</v>
      </c>
      <c r="H14" s="1">
        <v>31.600216433485357</v>
      </c>
      <c r="I14" s="1">
        <v>23.128118555375249</v>
      </c>
      <c r="J14" s="1">
        <v>1.7305643356891713</v>
      </c>
      <c r="K14" s="1"/>
      <c r="L14" s="1"/>
    </row>
    <row r="15" spans="1:12" x14ac:dyDescent="0.2">
      <c r="A15" s="1"/>
      <c r="B15" s="1">
        <v>17048.097972972973</v>
      </c>
      <c r="C15" s="1">
        <v>6830.4603174603171</v>
      </c>
      <c r="D15" s="1">
        <v>3925.9581881533104</v>
      </c>
      <c r="E15" s="1">
        <v>390.00970873786412</v>
      </c>
      <c r="F15" s="1"/>
      <c r="G15" s="1">
        <v>89.608924956493951</v>
      </c>
      <c r="H15" s="1">
        <v>35.902550945914939</v>
      </c>
      <c r="I15" s="1">
        <v>20.635785483066019</v>
      </c>
      <c r="J15" s="1">
        <v>2.0499853284513225</v>
      </c>
      <c r="K15" s="1"/>
      <c r="L15" s="1"/>
    </row>
    <row r="16" spans="1:12" x14ac:dyDescent="0.2">
      <c r="A16" s="1"/>
      <c r="B16" s="1">
        <v>25312.705454545452</v>
      </c>
      <c r="C16" s="1">
        <v>6137.5268817204296</v>
      </c>
      <c r="D16" s="1">
        <v>3301.413559322034</v>
      </c>
      <c r="E16" s="1">
        <v>412.39513677811544</v>
      </c>
      <c r="F16" s="1"/>
      <c r="G16" s="1">
        <v>133.04970015529804</v>
      </c>
      <c r="H16" s="1">
        <v>32.260325265284777</v>
      </c>
      <c r="I16" s="1">
        <v>17.353027907080339</v>
      </c>
      <c r="J16" s="1">
        <v>2.1676485507391088</v>
      </c>
      <c r="K16" s="1"/>
      <c r="L16" s="1"/>
    </row>
    <row r="17" spans="1:12" x14ac:dyDescent="0.2">
      <c r="A17" s="1"/>
      <c r="B17" s="1"/>
      <c r="C17" s="1">
        <v>6672.961832061068</v>
      </c>
      <c r="D17" s="1">
        <v>3798.6032786885248</v>
      </c>
      <c r="E17" s="1">
        <v>431.8179419525066</v>
      </c>
      <c r="F17" s="1"/>
      <c r="G17" s="1"/>
      <c r="H17" s="1">
        <v>35.074700825550948</v>
      </c>
      <c r="I17" s="1">
        <v>19.966377286142048</v>
      </c>
      <c r="J17" s="1">
        <v>2.269739510919877</v>
      </c>
      <c r="K17" s="1"/>
      <c r="L17" s="1"/>
    </row>
    <row r="18" spans="1:12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</row>
    <row r="19" spans="1:12" x14ac:dyDescent="0.2">
      <c r="A19" s="1"/>
      <c r="B19" s="1">
        <v>18786.512437810947</v>
      </c>
      <c r="C19" s="1">
        <v>4760.0846774193551</v>
      </c>
      <c r="D19" s="1">
        <v>2027.4817813765183</v>
      </c>
      <c r="E19" s="1">
        <v>390.32156862745097</v>
      </c>
      <c r="F19" s="1"/>
      <c r="G19" s="1">
        <v>118.7741824480682</v>
      </c>
      <c r="H19" s="1">
        <v>30.094737797429065</v>
      </c>
      <c r="I19" s="1">
        <v>12.81837125483036</v>
      </c>
      <c r="J19" s="1">
        <v>2.4677345174650753</v>
      </c>
      <c r="K19" s="1"/>
      <c r="L19" s="1"/>
    </row>
    <row r="20" spans="1:12" x14ac:dyDescent="0.2">
      <c r="A20" s="1"/>
      <c r="B20" s="1">
        <v>12541.612334801763</v>
      </c>
      <c r="C20" s="1">
        <v>3995.220447284345</v>
      </c>
      <c r="D20" s="1">
        <v>2236.5138888888887</v>
      </c>
      <c r="E20" s="1">
        <v>239.46263345195729</v>
      </c>
      <c r="F20" s="1"/>
      <c r="G20" s="1">
        <v>79.291979103507373</v>
      </c>
      <c r="H20" s="1">
        <v>25.259027927447338</v>
      </c>
      <c r="I20" s="1">
        <v>14.139937338868867</v>
      </c>
      <c r="J20" s="1">
        <v>1.5139573462221489</v>
      </c>
      <c r="K20" s="1"/>
      <c r="L20" s="1"/>
    </row>
    <row r="21" spans="1:12" x14ac:dyDescent="0.2">
      <c r="A21" s="1"/>
      <c r="B21" s="1">
        <v>16121.808612440191</v>
      </c>
      <c r="C21" s="1">
        <v>5655.5957446808507</v>
      </c>
      <c r="D21" s="1">
        <v>2012.2112068965516</v>
      </c>
      <c r="E21" s="1">
        <v>322.58018867924528</v>
      </c>
      <c r="F21" s="1"/>
      <c r="G21" s="1">
        <v>101.92709497654543</v>
      </c>
      <c r="H21" s="1">
        <v>35.75643765999147</v>
      </c>
      <c r="I21" s="1">
        <v>12.72182592714517</v>
      </c>
      <c r="J21" s="1">
        <v>2.0394524162562133</v>
      </c>
      <c r="K21" s="1"/>
      <c r="L21" s="1"/>
    </row>
    <row r="22" spans="1:12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</row>
    <row r="23" spans="1:12" x14ac:dyDescent="0.2">
      <c r="A23" s="1"/>
      <c r="B23" s="1">
        <v>15193.196911196912</v>
      </c>
      <c r="C23" s="1">
        <v>4826.2897959183674</v>
      </c>
      <c r="D23" s="1">
        <v>2876.9228187919462</v>
      </c>
      <c r="E23" s="1">
        <v>177.6888888888889</v>
      </c>
      <c r="F23" s="1"/>
      <c r="G23" s="1">
        <v>93.226955336546055</v>
      </c>
      <c r="H23" s="1">
        <v>29.61459039036858</v>
      </c>
      <c r="I23" s="1">
        <v>17.653082277670407</v>
      </c>
      <c r="J23" s="1">
        <v>1.0903165545124189</v>
      </c>
      <c r="K23" s="1"/>
      <c r="L23" s="1"/>
    </row>
    <row r="24" spans="1:12" x14ac:dyDescent="0.2">
      <c r="A24" s="1"/>
      <c r="B24" s="1">
        <v>17376.94927536232</v>
      </c>
      <c r="C24" s="1">
        <v>4107.2835820895525</v>
      </c>
      <c r="D24" s="1">
        <v>2412.4451410658307</v>
      </c>
      <c r="E24" s="1">
        <v>194.40816326530611</v>
      </c>
      <c r="F24" s="1"/>
      <c r="G24" s="1">
        <v>106.62667531056219</v>
      </c>
      <c r="H24" s="1">
        <v>25.202697319074385</v>
      </c>
      <c r="I24" s="1">
        <v>14.803001417842736</v>
      </c>
      <c r="J24" s="1">
        <v>1.1929076717512801</v>
      </c>
      <c r="K24" s="1"/>
      <c r="L24" s="1"/>
    </row>
    <row r="25" spans="1:12" x14ac:dyDescent="0.2">
      <c r="A25" s="1"/>
      <c r="B25" s="1">
        <v>16320.541528239202</v>
      </c>
      <c r="C25" s="1">
        <v>4118.1994134897359</v>
      </c>
      <c r="D25" s="1">
        <v>2876.748407643312</v>
      </c>
      <c r="E25" s="1">
        <v>199.85573770491803</v>
      </c>
      <c r="F25" s="1"/>
      <c r="G25" s="1">
        <v>100.14445314008223</v>
      </c>
      <c r="H25" s="1">
        <v>25.269677937594256</v>
      </c>
      <c r="I25" s="1">
        <v>17.652012073653509</v>
      </c>
      <c r="J25" s="1">
        <v>1.2263345260165555</v>
      </c>
      <c r="K25" s="1"/>
      <c r="L25" s="1"/>
    </row>
    <row r="26" spans="1:12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</row>
    <row r="27" spans="1:12" x14ac:dyDescent="0.2">
      <c r="A27" s="1"/>
      <c r="B27" s="1">
        <v>29073.846153846152</v>
      </c>
      <c r="C27" s="1">
        <v>8425.5638297872356</v>
      </c>
      <c r="D27" s="1">
        <v>4931.8090277777783</v>
      </c>
      <c r="E27" s="1">
        <v>889.37238493723851</v>
      </c>
      <c r="F27" s="1"/>
      <c r="G27" s="1">
        <v>122.92341519999999</v>
      </c>
      <c r="H27" s="1">
        <v>35.623049999999999</v>
      </c>
      <c r="I27" s="1">
        <v>20.85155</v>
      </c>
      <c r="J27" s="1">
        <v>3.7602419999999999</v>
      </c>
      <c r="K27" s="1"/>
      <c r="L27" s="1"/>
    </row>
    <row r="28" spans="1:12" x14ac:dyDescent="0.2">
      <c r="A28" s="1"/>
      <c r="B28" s="1">
        <v>20841.126984126986</v>
      </c>
      <c r="C28" s="1">
        <v>8246.0743801652898</v>
      </c>
      <c r="D28" s="1">
        <v>4959.3907284768211</v>
      </c>
      <c r="E28" s="1">
        <v>659.01342281879192</v>
      </c>
      <c r="F28" s="1"/>
      <c r="G28" s="1">
        <v>88.115706849999995</v>
      </c>
      <c r="H28" s="1">
        <v>34.864170000000001</v>
      </c>
      <c r="I28" s="1">
        <v>20.968170000000001</v>
      </c>
      <c r="J28" s="1">
        <v>2.7862900000000002</v>
      </c>
      <c r="K28" s="1"/>
      <c r="L28" s="1"/>
    </row>
    <row r="29" spans="1:12" x14ac:dyDescent="0.2">
      <c r="A29" s="1"/>
      <c r="B29" s="1">
        <v>21847.295138888891</v>
      </c>
      <c r="C29" s="1">
        <v>6526.5268456375843</v>
      </c>
      <c r="D29" s="1">
        <v>3739.661818181818</v>
      </c>
      <c r="E29" s="1">
        <v>614.75</v>
      </c>
      <c r="F29" s="1"/>
      <c r="G29" s="1">
        <v>92.369757899999996</v>
      </c>
      <c r="H29" s="1">
        <v>27.593969999999999</v>
      </c>
      <c r="I29" s="1">
        <v>15.81119</v>
      </c>
      <c r="J29" s="1">
        <v>2.5991460000000002</v>
      </c>
      <c r="K29" s="1"/>
      <c r="L29" s="1"/>
    </row>
    <row r="30" spans="1:12" x14ac:dyDescent="0.2">
      <c r="A30" s="1"/>
      <c r="B30" s="1">
        <v>22847.626712328769</v>
      </c>
      <c r="C30" s="1">
        <v>8480.603703703704</v>
      </c>
      <c r="D30" s="1"/>
      <c r="E30" s="1">
        <v>520.85862068965514</v>
      </c>
      <c r="F30" s="1"/>
      <c r="G30" s="1">
        <v>96.599132049999994</v>
      </c>
      <c r="H30" s="1">
        <v>35.855759999999997</v>
      </c>
      <c r="I30" s="1"/>
      <c r="J30" s="1">
        <v>2.2021760000000001</v>
      </c>
      <c r="K30" s="1"/>
      <c r="L30" s="1"/>
    </row>
    <row r="31" spans="1:12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</row>
    <row r="32" spans="1:12" x14ac:dyDescent="0.2">
      <c r="A32" s="1"/>
      <c r="B32" s="1">
        <v>15874.654545454545</v>
      </c>
      <c r="C32" s="1">
        <v>6677.7945619335342</v>
      </c>
      <c r="D32" s="1">
        <v>3331.3488372093025</v>
      </c>
      <c r="E32" s="1">
        <v>537.904</v>
      </c>
      <c r="F32" s="1"/>
      <c r="G32" s="1">
        <v>87.319331933193325</v>
      </c>
      <c r="H32" s="1">
        <v>36.731543244958935</v>
      </c>
      <c r="I32" s="1">
        <v>18.324251029754141</v>
      </c>
      <c r="J32" s="1">
        <v>2.9587678767876788</v>
      </c>
      <c r="K32" s="1"/>
      <c r="L32" s="1"/>
    </row>
    <row r="33" spans="1:12" x14ac:dyDescent="0.2">
      <c r="A33" s="1"/>
      <c r="B33" s="1">
        <v>17349.840277777781</v>
      </c>
      <c r="C33" s="1">
        <v>7317.1176470588234</v>
      </c>
      <c r="D33" s="1">
        <v>3549.2666666666669</v>
      </c>
      <c r="E33" s="1">
        <v>338.65470852017938</v>
      </c>
      <c r="F33" s="1"/>
      <c r="G33" s="1">
        <v>95.43366489426721</v>
      </c>
      <c r="H33" s="1">
        <v>40.248171876011128</v>
      </c>
      <c r="I33" s="1">
        <v>19.522918958562524</v>
      </c>
      <c r="J33" s="1">
        <v>1.8627871755785446</v>
      </c>
      <c r="K33" s="1"/>
      <c r="L33" s="1"/>
    </row>
    <row r="34" spans="1:12" x14ac:dyDescent="0.2">
      <c r="A34" s="1"/>
      <c r="B34" s="1">
        <v>21314.445736434111</v>
      </c>
      <c r="C34" s="1">
        <v>5780.0307017543855</v>
      </c>
      <c r="D34" s="1">
        <v>4193.5504201680669</v>
      </c>
      <c r="E34" s="1">
        <v>510.70506912442397</v>
      </c>
      <c r="F34" s="1"/>
      <c r="G34" s="1">
        <v>117.24117566795441</v>
      </c>
      <c r="H34" s="1">
        <v>31.793348194468567</v>
      </c>
      <c r="I34" s="1">
        <v>23.066833994323797</v>
      </c>
      <c r="J34" s="1">
        <v>2.8091587960639384</v>
      </c>
      <c r="K34" s="1"/>
      <c r="L34" s="1"/>
    </row>
    <row r="35" spans="1:12" x14ac:dyDescent="0.2">
      <c r="A35" s="1"/>
      <c r="B35" s="1"/>
      <c r="C35" s="1">
        <v>6138.8837209302328</v>
      </c>
      <c r="D35" s="1"/>
      <c r="E35" s="1">
        <v>315.00381679389312</v>
      </c>
      <c r="F35" s="1"/>
      <c r="G35" s="1"/>
      <c r="H35" s="1">
        <v>33.767237188835161</v>
      </c>
      <c r="I35" s="1"/>
      <c r="J35" s="1">
        <v>1.7326942617925916</v>
      </c>
      <c r="K35" s="1"/>
      <c r="L35" s="1"/>
    </row>
    <row r="36" spans="1:12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</row>
    <row r="37" spans="1:12" x14ac:dyDescent="0.2">
      <c r="A37" s="1"/>
      <c r="B37" s="1">
        <v>19108.63</v>
      </c>
      <c r="C37" s="1">
        <v>6751.3109999999997</v>
      </c>
      <c r="D37" s="1">
        <v>3718.143</v>
      </c>
      <c r="E37" s="1">
        <v>445.72370000000001</v>
      </c>
      <c r="F37" s="1"/>
      <c r="G37" s="1">
        <v>91.101930870083436</v>
      </c>
      <c r="H37" s="1">
        <v>32.187418355184739</v>
      </c>
      <c r="I37" s="1">
        <v>17.726545887961858</v>
      </c>
      <c r="J37" s="1">
        <v>2.1250235995232423</v>
      </c>
      <c r="K37" s="1"/>
      <c r="L37" s="1"/>
    </row>
    <row r="38" spans="1:12" x14ac:dyDescent="0.2">
      <c r="A38" s="1"/>
      <c r="B38" s="1">
        <v>21647.52</v>
      </c>
      <c r="C38" s="1">
        <v>5770.5020000000004</v>
      </c>
      <c r="D38" s="1">
        <v>3895.174</v>
      </c>
      <c r="E38" s="1">
        <v>485.80680000000001</v>
      </c>
      <c r="F38" s="1"/>
      <c r="G38" s="1">
        <v>103.20629320619786</v>
      </c>
      <c r="H38" s="1">
        <v>27.511332538736596</v>
      </c>
      <c r="I38" s="1">
        <v>18.570555423122766</v>
      </c>
      <c r="J38" s="1">
        <v>2.3161230035756852</v>
      </c>
      <c r="K38" s="1"/>
      <c r="L38" s="1"/>
    </row>
    <row r="39" spans="1:12" x14ac:dyDescent="0.2">
      <c r="A39" s="1"/>
      <c r="B39" s="1">
        <v>22846.44</v>
      </c>
      <c r="C39" s="1">
        <v>5368.6030000000001</v>
      </c>
      <c r="D39" s="1">
        <v>4810.0640000000003</v>
      </c>
      <c r="E39" s="1">
        <v>437.6592</v>
      </c>
      <c r="F39" s="1"/>
      <c r="G39" s="1">
        <v>108.92224076281288</v>
      </c>
      <c r="H39" s="1">
        <v>25.59524672228844</v>
      </c>
      <c r="I39" s="1">
        <v>22.932367103694876</v>
      </c>
      <c r="J39" s="1">
        <v>2.0865754469606674</v>
      </c>
      <c r="K39" s="1"/>
      <c r="L39" s="1"/>
    </row>
    <row r="40" spans="1:12" x14ac:dyDescent="0.2">
      <c r="A40" s="1"/>
      <c r="B40" s="1">
        <v>20295.599999999999</v>
      </c>
      <c r="C40" s="1">
        <v>5441.7610000000004</v>
      </c>
      <c r="D40" s="1"/>
      <c r="E40" s="1">
        <v>466.48450000000003</v>
      </c>
      <c r="F40" s="1"/>
      <c r="G40" s="1">
        <v>96.760905840286043</v>
      </c>
      <c r="H40" s="1">
        <v>25.944033373063174</v>
      </c>
      <c r="I40" s="1"/>
      <c r="J40" s="1">
        <v>2.2240023837902267</v>
      </c>
      <c r="K40" s="1"/>
      <c r="L40" s="1"/>
    </row>
    <row r="41" spans="1:12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</row>
    <row r="42" spans="1:12" x14ac:dyDescent="0.2">
      <c r="A42" s="1" t="s">
        <v>5</v>
      </c>
      <c r="B42" s="1">
        <f>AVERAGE(B9:B40)</f>
        <v>21543.978959530315</v>
      </c>
      <c r="C42" s="1">
        <f>AVERAGE(C9:C40)</f>
        <v>6695.5437337369176</v>
      </c>
      <c r="D42" s="1">
        <f>AVERAGE(D9:D40)</f>
        <v>4001.469908870577</v>
      </c>
      <c r="E42" s="1">
        <f>AVERAGE(E9:E40)</f>
        <v>471.41438429428075</v>
      </c>
      <c r="F42" s="1"/>
      <c r="G42" s="1">
        <f>AVERAGE(G9:G40)</f>
        <v>99.999446796617363</v>
      </c>
      <c r="H42" s="1">
        <f>AVERAGE(H9:H40)</f>
        <v>31.400130586077445</v>
      </c>
      <c r="I42" s="1">
        <f>AVERAGE(I9:I40)</f>
        <v>18.49276301200976</v>
      </c>
      <c r="J42" s="1">
        <f>AVERAGE(J9:J40)</f>
        <v>2.1630150530370829</v>
      </c>
      <c r="K42" s="1"/>
      <c r="L42" s="1"/>
    </row>
    <row r="43" spans="1:12" x14ac:dyDescent="0.2">
      <c r="A43" s="1" t="s">
        <v>15</v>
      </c>
      <c r="B43" s="1">
        <f>STDEV(B9:B40)</f>
        <v>6350.5946184891063</v>
      </c>
      <c r="C43" s="1">
        <f>STDEV(C9:C40)</f>
        <v>1880.4652406753232</v>
      </c>
      <c r="D43" s="1">
        <f>STDEV(D9:D40)</f>
        <v>1385.1056701612638</v>
      </c>
      <c r="E43" s="1">
        <f>STDEV(E9:E40)</f>
        <v>191.44145197949743</v>
      </c>
      <c r="F43" s="1"/>
      <c r="G43" s="1">
        <f>STDEV(G9:G40)</f>
        <v>13.651950455321458</v>
      </c>
      <c r="H43" s="1">
        <f>STDEV(H9:H40)</f>
        <v>4.1635909450969075</v>
      </c>
      <c r="I43" s="1">
        <f>STDEV(I9:I40)</f>
        <v>3.0825918582484806</v>
      </c>
      <c r="J43" s="1">
        <f>STDEV(J9:J40)</f>
        <v>0.57414778473892192</v>
      </c>
      <c r="K43" s="1"/>
      <c r="L43" s="1"/>
    </row>
    <row r="44" spans="1:12" x14ac:dyDescent="0.2">
      <c r="A44" s="1" t="s">
        <v>137</v>
      </c>
      <c r="B44" s="4">
        <f>B43/B42</f>
        <v>0.29477352491006875</v>
      </c>
      <c r="C44" s="4">
        <f t="shared" ref="C44:J44" si="0">C43/C42</f>
        <v>0.28085325336614564</v>
      </c>
      <c r="D44" s="4">
        <f t="shared" si="0"/>
        <v>0.34614921558968131</v>
      </c>
      <c r="E44" s="4">
        <f t="shared" si="0"/>
        <v>0.40610014958726837</v>
      </c>
      <c r="F44" s="4"/>
      <c r="G44" s="4">
        <f t="shared" si="0"/>
        <v>0.13652025978790971</v>
      </c>
      <c r="H44" s="4">
        <f t="shared" si="0"/>
        <v>0.13259788629487448</v>
      </c>
      <c r="I44" s="4">
        <f t="shared" si="0"/>
        <v>0.16669179485221067</v>
      </c>
      <c r="J44" s="4">
        <f t="shared" si="0"/>
        <v>0.26543864497510672</v>
      </c>
      <c r="K44" s="1"/>
      <c r="L44" s="1"/>
    </row>
    <row r="45" spans="1:12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</row>
    <row r="46" spans="1:12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</row>
    <row r="47" spans="1:12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</row>
    <row r="48" spans="1:12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</row>
    <row r="49" spans="1:12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</row>
    <row r="50" spans="1:12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</row>
    <row r="51" spans="1:12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</row>
    <row r="52" spans="1:12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</row>
    <row r="53" spans="1:12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</row>
    <row r="54" spans="1:12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</row>
    <row r="55" spans="1:12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1AE9E1-90FF-3F4E-B073-4720599D1565}">
  <dimension ref="A1:L285"/>
  <sheetViews>
    <sheetView topLeftCell="A178" zoomScale="76" zoomScaleNormal="76" workbookViewId="0">
      <selection activeCell="L19" sqref="L19"/>
    </sheetView>
  </sheetViews>
  <sheetFormatPr baseColWidth="10" defaultRowHeight="16" x14ac:dyDescent="0.2"/>
  <cols>
    <col min="1" max="1" width="16.83203125" style="2" customWidth="1"/>
    <col min="2" max="2" width="15.5" style="1" customWidth="1"/>
    <col min="3" max="3" width="11.33203125" style="1" customWidth="1"/>
    <col min="4" max="5" width="10.83203125" style="1"/>
    <col min="6" max="6" width="17.33203125" style="1" customWidth="1"/>
    <col min="7" max="7" width="23.33203125" style="1" customWidth="1"/>
    <col min="8" max="8" width="20.83203125" style="1" customWidth="1"/>
    <col min="9" max="9" width="15.1640625" style="1" customWidth="1"/>
    <col min="10" max="16384" width="10.83203125" style="1"/>
  </cols>
  <sheetData>
    <row r="1" spans="1:12" x14ac:dyDescent="0.2">
      <c r="A1" s="1" t="s">
        <v>38</v>
      </c>
      <c r="B1" s="2"/>
    </row>
    <row r="2" spans="1:12" x14ac:dyDescent="0.2">
      <c r="A2" s="1" t="s">
        <v>133</v>
      </c>
      <c r="B2" s="2"/>
    </row>
    <row r="6" spans="1:12" x14ac:dyDescent="0.2">
      <c r="B6" s="2" t="s">
        <v>0</v>
      </c>
      <c r="C6" s="2" t="s">
        <v>1</v>
      </c>
      <c r="D6" s="2" t="s">
        <v>2</v>
      </c>
      <c r="E6" s="2" t="s">
        <v>3</v>
      </c>
      <c r="F6" s="2" t="s">
        <v>41</v>
      </c>
      <c r="I6" s="2"/>
      <c r="J6" s="2"/>
      <c r="K6" s="2"/>
      <c r="L6" s="2"/>
    </row>
    <row r="7" spans="1:12" x14ac:dyDescent="0.2">
      <c r="A7" s="3" t="s">
        <v>4</v>
      </c>
      <c r="B7" s="1">
        <v>43471.923357664229</v>
      </c>
      <c r="C7" s="1">
        <v>3849.303149606299</v>
      </c>
      <c r="D7" s="1">
        <v>2460.4469696969695</v>
      </c>
      <c r="E7" s="1">
        <v>222.85667752442998</v>
      </c>
      <c r="G7" s="2" t="s">
        <v>14</v>
      </c>
    </row>
    <row r="8" spans="1:12" x14ac:dyDescent="0.2">
      <c r="B8" s="1">
        <v>41345.55197132616</v>
      </c>
      <c r="C8" s="1">
        <v>3216.707509881423</v>
      </c>
      <c r="D8" s="1">
        <v>2505.2767527675273</v>
      </c>
      <c r="E8" s="1">
        <v>289.15972222222223</v>
      </c>
      <c r="G8" s="2" t="s">
        <v>25</v>
      </c>
    </row>
    <row r="9" spans="1:12" x14ac:dyDescent="0.2">
      <c r="B9" s="1">
        <v>38758.231404958678</v>
      </c>
      <c r="C9" s="1">
        <v>2964.5766129032259</v>
      </c>
      <c r="D9" s="1">
        <v>2141.4521072796933</v>
      </c>
      <c r="E9" s="1">
        <v>271.76470588235293</v>
      </c>
    </row>
    <row r="10" spans="1:12" x14ac:dyDescent="0.2">
      <c r="B10" s="1">
        <v>32462.081784386617</v>
      </c>
      <c r="C10" s="1">
        <v>3135.7330827067667</v>
      </c>
      <c r="E10" s="1">
        <v>245.5261324041812</v>
      </c>
    </row>
    <row r="11" spans="1:12" x14ac:dyDescent="0.2">
      <c r="A11" s="2" t="s">
        <v>5</v>
      </c>
      <c r="B11" s="1">
        <f>AVERAGE(B7:B10)</f>
        <v>39009.447129583925</v>
      </c>
      <c r="C11" s="1">
        <f t="shared" ref="C11:E11" si="0">AVERAGE(C7:C10)</f>
        <v>3291.5800887744285</v>
      </c>
      <c r="D11" s="1">
        <f>AVERAGE(D7:D9)</f>
        <v>2369.0586099147299</v>
      </c>
      <c r="E11" s="1">
        <f t="shared" si="0"/>
        <v>257.32680950829661</v>
      </c>
    </row>
    <row r="12" spans="1:12" x14ac:dyDescent="0.2">
      <c r="A12" s="2" t="s">
        <v>15</v>
      </c>
      <c r="B12" s="1">
        <f>STDEV(B7:B10)</f>
        <v>4771.519053075287</v>
      </c>
      <c r="C12" s="1">
        <f t="shared" ref="C12:E12" si="1">STDEV(C7:C10)</f>
        <v>386.38516111339374</v>
      </c>
      <c r="D12" s="1">
        <f>STDEV(D7:D9)</f>
        <v>198.38338487346428</v>
      </c>
      <c r="E12" s="1">
        <f t="shared" si="1"/>
        <v>29.150375427320395</v>
      </c>
    </row>
    <row r="15" spans="1:12" x14ac:dyDescent="0.2">
      <c r="A15" s="2" t="s">
        <v>16</v>
      </c>
      <c r="B15" s="1">
        <f>B7*100/39009</f>
        <v>111.44075305099906</v>
      </c>
      <c r="C15" s="1">
        <f t="shared" ref="C15:E15" si="2">C7*100/39009</f>
        <v>9.8677309072426862</v>
      </c>
      <c r="D15" s="1">
        <f t="shared" si="2"/>
        <v>6.3073828339536249</v>
      </c>
      <c r="E15" s="1">
        <f t="shared" si="2"/>
        <v>0.57129554083526868</v>
      </c>
    </row>
    <row r="16" spans="1:12" x14ac:dyDescent="0.2">
      <c r="B16" s="1">
        <f t="shared" ref="B16:E18" si="3">B8*100/39009</f>
        <v>105.98977664468752</v>
      </c>
      <c r="C16" s="1">
        <f t="shared" si="3"/>
        <v>8.246065035969707</v>
      </c>
      <c r="D16" s="1">
        <f t="shared" si="3"/>
        <v>6.4223044752942329</v>
      </c>
      <c r="E16" s="1">
        <f t="shared" si="3"/>
        <v>0.74126412423343901</v>
      </c>
    </row>
    <row r="17" spans="1:6" x14ac:dyDescent="0.2">
      <c r="B17" s="1">
        <f t="shared" si="3"/>
        <v>99.357151952007683</v>
      </c>
      <c r="C17" s="1">
        <f t="shared" si="3"/>
        <v>7.5997247119978111</v>
      </c>
      <c r="D17" s="1">
        <f t="shared" si="3"/>
        <v>5.4896360001017541</v>
      </c>
      <c r="E17" s="1">
        <f t="shared" si="3"/>
        <v>0.6966718087681123</v>
      </c>
    </row>
    <row r="18" spans="1:6" x14ac:dyDescent="0.2">
      <c r="B18" s="1">
        <f t="shared" si="3"/>
        <v>83.21690323870547</v>
      </c>
      <c r="C18" s="1">
        <f t="shared" si="3"/>
        <v>8.038486202432173</v>
      </c>
      <c r="E18" s="1">
        <f t="shared" si="3"/>
        <v>0.62940893743541537</v>
      </c>
    </row>
    <row r="19" spans="1:6" x14ac:dyDescent="0.2">
      <c r="A19" s="2" t="s">
        <v>5</v>
      </c>
      <c r="B19" s="4">
        <f>AVERAGE(B15:B18)</f>
        <v>100.00114622159994</v>
      </c>
      <c r="C19" s="4">
        <f t="shared" ref="C19:E19" si="4">AVERAGE(C15:C18)</f>
        <v>8.4380017144105945</v>
      </c>
      <c r="D19" s="4">
        <f t="shared" si="4"/>
        <v>6.0731077697832037</v>
      </c>
      <c r="E19" s="4">
        <f t="shared" si="4"/>
        <v>0.65966010281805887</v>
      </c>
    </row>
    <row r="20" spans="1:6" x14ac:dyDescent="0.2">
      <c r="A20" s="2" t="s">
        <v>15</v>
      </c>
      <c r="B20" s="1">
        <f>STDEV(B15:B18)</f>
        <v>12.231841505999487</v>
      </c>
      <c r="C20" s="1">
        <f t="shared" ref="C20:E20" si="5">STDEV(C15:C18)</f>
        <v>0.99050260481783858</v>
      </c>
      <c r="D20" s="1">
        <f t="shared" si="5"/>
        <v>0.50855798629409699</v>
      </c>
      <c r="E20" s="1">
        <f t="shared" si="5"/>
        <v>7.4727307614448998E-2</v>
      </c>
    </row>
    <row r="21" spans="1:6" x14ac:dyDescent="0.2">
      <c r="F21" s="4">
        <f>B19/(D19+E19)</f>
        <v>14.852902716065813</v>
      </c>
    </row>
    <row r="23" spans="1:6" x14ac:dyDescent="0.2">
      <c r="A23" s="3" t="s">
        <v>10</v>
      </c>
      <c r="B23" s="1">
        <v>8944.679537</v>
      </c>
      <c r="C23" s="1">
        <v>80.301639339999994</v>
      </c>
      <c r="D23" s="1">
        <v>236.58801500000001</v>
      </c>
      <c r="E23" s="1">
        <v>111.23154359999999</v>
      </c>
    </row>
    <row r="24" spans="1:6" x14ac:dyDescent="0.2">
      <c r="B24" s="1">
        <v>6450.8557049999999</v>
      </c>
      <c r="C24" s="1">
        <v>117.0036364</v>
      </c>
      <c r="D24" s="1">
        <v>184.07903780000001</v>
      </c>
      <c r="E24" s="1">
        <v>109.7331081</v>
      </c>
    </row>
    <row r="25" spans="1:6" x14ac:dyDescent="0.2">
      <c r="B25" s="1">
        <v>8832.6126760000006</v>
      </c>
      <c r="C25" s="1">
        <v>99.716560509999994</v>
      </c>
      <c r="D25" s="1">
        <v>160.86268659999999</v>
      </c>
      <c r="E25" s="1">
        <v>96.028653300000002</v>
      </c>
    </row>
    <row r="26" spans="1:6" x14ac:dyDescent="0.2">
      <c r="B26" s="1">
        <v>10108.34505</v>
      </c>
      <c r="C26" s="1">
        <v>117.6986301</v>
      </c>
      <c r="D26" s="1">
        <v>180.07407409999999</v>
      </c>
      <c r="E26" s="1">
        <v>87.710059169999994</v>
      </c>
    </row>
    <row r="27" spans="1:6" x14ac:dyDescent="0.2">
      <c r="A27" s="2" t="s">
        <v>5</v>
      </c>
      <c r="B27" s="1">
        <f>AVERAGE(B23:B26)</f>
        <v>8584.1232420000015</v>
      </c>
      <c r="C27" s="1">
        <f t="shared" ref="C27:E27" si="6">AVERAGE(C23:C26)</f>
        <v>103.6801165875</v>
      </c>
      <c r="D27" s="1">
        <f t="shared" si="6"/>
        <v>190.400953375</v>
      </c>
      <c r="E27" s="1">
        <f t="shared" si="6"/>
        <v>101.1758410425</v>
      </c>
    </row>
    <row r="28" spans="1:6" x14ac:dyDescent="0.2">
      <c r="A28" s="2" t="s">
        <v>15</v>
      </c>
      <c r="B28" s="1">
        <f>STDEV(B23:B26)</f>
        <v>1534.6911030208951</v>
      </c>
      <c r="C28" s="1">
        <f t="shared" ref="C28:E28" si="7">STDEV(C23:C26)</f>
        <v>17.666332164936353</v>
      </c>
      <c r="D28" s="1">
        <f t="shared" si="7"/>
        <v>32.415865034066748</v>
      </c>
      <c r="E28" s="1">
        <f t="shared" si="7"/>
        <v>11.286641019550187</v>
      </c>
    </row>
    <row r="30" spans="1:6" x14ac:dyDescent="0.2">
      <c r="A30" s="2" t="s">
        <v>16</v>
      </c>
      <c r="B30" s="1">
        <f>B23*100/39009</f>
        <v>22.929784247224998</v>
      </c>
      <c r="C30" s="1">
        <f t="shared" ref="C30:E30" si="8">C23*100/39009</f>
        <v>0.20585413453305645</v>
      </c>
      <c r="D30" s="1">
        <f t="shared" si="8"/>
        <v>0.60649597528775412</v>
      </c>
      <c r="E30" s="1">
        <f t="shared" si="8"/>
        <v>0.28514328385757132</v>
      </c>
    </row>
    <row r="31" spans="1:6" x14ac:dyDescent="0.2">
      <c r="B31" s="1">
        <f t="shared" ref="B31:E33" si="9">B24*100/39009</f>
        <v>16.536839460124586</v>
      </c>
      <c r="C31" s="1">
        <f t="shared" si="9"/>
        <v>0.29994010715475916</v>
      </c>
      <c r="D31" s="1">
        <f t="shared" si="9"/>
        <v>0.47188863544310289</v>
      </c>
      <c r="E31" s="1">
        <f t="shared" si="9"/>
        <v>0.28130202799353993</v>
      </c>
    </row>
    <row r="32" spans="1:6" x14ac:dyDescent="0.2">
      <c r="B32" s="1">
        <f t="shared" si="9"/>
        <v>22.642499618036865</v>
      </c>
      <c r="C32" s="1">
        <f t="shared" si="9"/>
        <v>0.25562449821835986</v>
      </c>
      <c r="D32" s="1">
        <f t="shared" si="9"/>
        <v>0.41237326411853675</v>
      </c>
      <c r="E32" s="1">
        <f t="shared" si="9"/>
        <v>0.24617050757517497</v>
      </c>
    </row>
    <row r="33" spans="1:12" x14ac:dyDescent="0.2">
      <c r="B33" s="1">
        <f t="shared" si="9"/>
        <v>25.912853572252558</v>
      </c>
      <c r="C33" s="1">
        <f t="shared" si="9"/>
        <v>0.30172173113896794</v>
      </c>
      <c r="D33" s="1">
        <f t="shared" si="9"/>
        <v>0.46162186700505009</v>
      </c>
      <c r="E33" s="1">
        <f t="shared" si="9"/>
        <v>0.2248457001461201</v>
      </c>
    </row>
    <row r="34" spans="1:12" x14ac:dyDescent="0.2">
      <c r="A34" s="2" t="s">
        <v>5</v>
      </c>
      <c r="B34" s="4">
        <f>AVERAGE(B30:B33)</f>
        <v>22.005494224409752</v>
      </c>
      <c r="C34" s="4">
        <f t="shared" ref="C34:E34" si="10">AVERAGE(C30:C33)</f>
        <v>0.26578511776128588</v>
      </c>
      <c r="D34" s="4">
        <f t="shared" si="10"/>
        <v>0.48809493546361093</v>
      </c>
      <c r="E34" s="4">
        <f t="shared" si="10"/>
        <v>0.2593653798931016</v>
      </c>
    </row>
    <row r="35" spans="1:12" x14ac:dyDescent="0.2">
      <c r="A35" s="2" t="s">
        <v>15</v>
      </c>
      <c r="B35" s="1">
        <f>STDEV(B30:B33)</f>
        <v>3.9341975006303969</v>
      </c>
      <c r="C35" s="1">
        <f t="shared" ref="C35:E35" si="11">STDEV(C30:C33)</f>
        <v>4.5287836563193726E-2</v>
      </c>
      <c r="D35" s="1">
        <f t="shared" si="11"/>
        <v>8.3098426091585784E-2</v>
      </c>
      <c r="E35" s="1">
        <f t="shared" si="11"/>
        <v>2.893342823335688E-2</v>
      </c>
    </row>
    <row r="36" spans="1:12" x14ac:dyDescent="0.2">
      <c r="A36" s="1"/>
      <c r="F36" s="4">
        <f>B34/(C34+E34)</f>
        <v>41.903215026356172</v>
      </c>
    </row>
    <row r="37" spans="1:12" x14ac:dyDescent="0.2">
      <c r="I37" s="2" t="s">
        <v>0</v>
      </c>
      <c r="J37" s="2" t="s">
        <v>1</v>
      </c>
      <c r="K37" s="2" t="s">
        <v>2</v>
      </c>
      <c r="L37" s="2" t="s">
        <v>3</v>
      </c>
    </row>
    <row r="38" spans="1:12" x14ac:dyDescent="0.2">
      <c r="A38" s="3" t="s">
        <v>12</v>
      </c>
      <c r="B38" s="1">
        <v>95.003773584905701</v>
      </c>
      <c r="C38" s="1">
        <v>114.68595041322314</v>
      </c>
      <c r="D38" s="1">
        <v>181.69921875</v>
      </c>
      <c r="E38" s="1">
        <v>281.13186813186815</v>
      </c>
      <c r="G38" s="2" t="s">
        <v>14</v>
      </c>
      <c r="I38" s="1">
        <v>22157.964912280706</v>
      </c>
      <c r="J38" s="1">
        <v>1395.3571428571429</v>
      </c>
      <c r="K38" s="1">
        <v>992.30384615384617</v>
      </c>
      <c r="L38" s="1">
        <v>133.55474452554742</v>
      </c>
    </row>
    <row r="39" spans="1:12" x14ac:dyDescent="0.2">
      <c r="B39" s="1">
        <v>90.232142857142861</v>
      </c>
      <c r="C39" s="1">
        <v>106.01937984496124</v>
      </c>
      <c r="D39" s="1">
        <v>207.2340425531915</v>
      </c>
      <c r="E39" s="1">
        <v>255.99233716475092</v>
      </c>
      <c r="G39" s="2" t="s">
        <v>42</v>
      </c>
      <c r="I39" s="1">
        <v>19817.700361010826</v>
      </c>
      <c r="J39" s="1">
        <v>1077.1428571428573</v>
      </c>
      <c r="K39" s="1">
        <v>1115.1993127147766</v>
      </c>
      <c r="L39" s="1">
        <v>135.6564885496183</v>
      </c>
    </row>
    <row r="40" spans="1:12" x14ac:dyDescent="0.2">
      <c r="B40" s="1">
        <v>95.484615384615381</v>
      </c>
      <c r="C40" s="1">
        <v>90.09395973154362</v>
      </c>
      <c r="D40" s="1">
        <v>160.27272727272728</v>
      </c>
      <c r="E40" s="1">
        <v>155.37837837837839</v>
      </c>
      <c r="I40" s="1">
        <v>21628.787644787644</v>
      </c>
      <c r="J40" s="1">
        <v>1582.7865168539324</v>
      </c>
      <c r="K40" s="1">
        <v>729.07092198581563</v>
      </c>
      <c r="L40" s="1">
        <v>132.16363636363636</v>
      </c>
    </row>
    <row r="41" spans="1:12" x14ac:dyDescent="0.2">
      <c r="B41" s="1">
        <v>101.87190082644629</v>
      </c>
      <c r="C41" s="1">
        <v>97.75954198473282</v>
      </c>
      <c r="D41" s="1">
        <v>165.39163498098858</v>
      </c>
      <c r="E41" s="1">
        <v>310.56270096463021</v>
      </c>
      <c r="I41" s="1">
        <v>22821.581560283692</v>
      </c>
      <c r="J41" s="1">
        <v>1512.5585284280937</v>
      </c>
      <c r="K41" s="1">
        <v>888.85507246376812</v>
      </c>
      <c r="L41" s="1">
        <v>132.73062730627305</v>
      </c>
    </row>
    <row r="42" spans="1:12" x14ac:dyDescent="0.2">
      <c r="A42" s="2" t="s">
        <v>5</v>
      </c>
      <c r="B42" s="1">
        <f>AVERAGE(B38:B41)</f>
        <v>95.648108163277556</v>
      </c>
      <c r="C42" s="1">
        <f t="shared" ref="C42:E42" si="12">AVERAGE(C38:C41)</f>
        <v>102.1397079936152</v>
      </c>
      <c r="D42" s="1">
        <f t="shared" si="12"/>
        <v>178.64940588922684</v>
      </c>
      <c r="E42" s="1">
        <f t="shared" si="12"/>
        <v>250.76632115990691</v>
      </c>
      <c r="H42" s="2" t="s">
        <v>5</v>
      </c>
      <c r="I42" s="1">
        <f>AVERAGE(I38:I41)</f>
        <v>21606.508619590717</v>
      </c>
      <c r="J42" s="1">
        <f t="shared" ref="J42:L42" si="13">AVERAGE(J38:J41)</f>
        <v>1391.9612613205065</v>
      </c>
      <c r="K42" s="1">
        <f t="shared" si="13"/>
        <v>931.35728832955169</v>
      </c>
      <c r="L42" s="1">
        <f t="shared" si="13"/>
        <v>133.52637418626878</v>
      </c>
    </row>
    <row r="43" spans="1:12" x14ac:dyDescent="0.2">
      <c r="A43" s="2" t="s">
        <v>15</v>
      </c>
      <c r="B43" s="1">
        <f>STDEV(B38:B41)</f>
        <v>4.7787785136974072</v>
      </c>
      <c r="C43" s="1">
        <f t="shared" ref="C43:E43" si="14">STDEV(C38:C41)</f>
        <v>10.59474646517895</v>
      </c>
      <c r="D43" s="1">
        <f t="shared" si="14"/>
        <v>21.133335579332613</v>
      </c>
      <c r="E43" s="1">
        <f t="shared" si="14"/>
        <v>67.38903064058276</v>
      </c>
      <c r="H43" s="2" t="s">
        <v>15</v>
      </c>
      <c r="I43" s="1">
        <f>STDEV(I38:I41)</f>
        <v>1288.5182232418508</v>
      </c>
      <c r="J43" s="1">
        <f t="shared" ref="J43:L43" si="15">STDEV(J38:J41)</f>
        <v>223.66652156248787</v>
      </c>
      <c r="K43" s="1">
        <f t="shared" si="15"/>
        <v>163.54263990647968</v>
      </c>
      <c r="L43" s="1">
        <f t="shared" si="15"/>
        <v>1.5306272730871509</v>
      </c>
    </row>
    <row r="44" spans="1:12" x14ac:dyDescent="0.2">
      <c r="H44" s="2"/>
    </row>
    <row r="45" spans="1:12" x14ac:dyDescent="0.2">
      <c r="A45" s="2" t="s">
        <v>16</v>
      </c>
      <c r="B45" s="1">
        <f t="shared" ref="B45:E48" si="16">B38*100/21607</f>
        <v>0.43968979305274081</v>
      </c>
      <c r="C45" s="1">
        <f t="shared" si="16"/>
        <v>0.53078146162458062</v>
      </c>
      <c r="D45" s="1">
        <f t="shared" si="16"/>
        <v>0.84092756398389412</v>
      </c>
      <c r="E45" s="1">
        <f t="shared" si="16"/>
        <v>1.3011147689724079</v>
      </c>
      <c r="H45" s="2" t="s">
        <v>16</v>
      </c>
      <c r="I45" s="1">
        <f t="shared" ref="I45:L48" si="17">I38*100/21607</f>
        <v>102.54993711427178</v>
      </c>
      <c r="J45" s="1">
        <f t="shared" si="17"/>
        <v>6.4578939364888361</v>
      </c>
      <c r="K45" s="1">
        <f t="shared" si="17"/>
        <v>4.5925109740077108</v>
      </c>
      <c r="L45" s="1">
        <f t="shared" si="17"/>
        <v>0.61810868943188513</v>
      </c>
    </row>
    <row r="46" spans="1:12" x14ac:dyDescent="0.2">
      <c r="B46" s="1">
        <f t="shared" si="16"/>
        <v>0.41760606681697071</v>
      </c>
      <c r="C46" s="1">
        <f t="shared" si="16"/>
        <v>0.49067144834989235</v>
      </c>
      <c r="D46" s="1">
        <f t="shared" si="16"/>
        <v>0.9591060422695955</v>
      </c>
      <c r="E46" s="1">
        <f t="shared" si="16"/>
        <v>1.1847657572303001</v>
      </c>
      <c r="H46" s="2"/>
      <c r="I46" s="1">
        <f t="shared" si="17"/>
        <v>91.718889068407577</v>
      </c>
      <c r="J46" s="1">
        <f t="shared" si="17"/>
        <v>4.9851569266573676</v>
      </c>
      <c r="K46" s="1">
        <f t="shared" si="17"/>
        <v>5.16128714173544</v>
      </c>
      <c r="L46" s="1">
        <f t="shared" si="17"/>
        <v>0.62783583352440553</v>
      </c>
    </row>
    <row r="47" spans="1:12" x14ac:dyDescent="0.2">
      <c r="B47" s="1">
        <f t="shared" si="16"/>
        <v>0.44191519130196411</v>
      </c>
      <c r="C47" s="1">
        <f t="shared" si="16"/>
        <v>0.41696653737929196</v>
      </c>
      <c r="D47" s="1">
        <f t="shared" si="16"/>
        <v>0.74176298085216497</v>
      </c>
      <c r="E47" s="1">
        <f t="shared" si="16"/>
        <v>0.7191112990159596</v>
      </c>
      <c r="H47" s="2"/>
      <c r="I47" s="1">
        <f t="shared" si="17"/>
        <v>100.10083604751999</v>
      </c>
      <c r="J47" s="1">
        <f t="shared" si="17"/>
        <v>7.3253414025729278</v>
      </c>
      <c r="K47" s="1">
        <f t="shared" si="17"/>
        <v>3.3742348404952822</v>
      </c>
      <c r="L47" s="1">
        <f t="shared" si="17"/>
        <v>0.61167046033061678</v>
      </c>
    </row>
    <row r="48" spans="1:12" x14ac:dyDescent="0.2">
      <c r="B48" s="1">
        <f t="shared" si="16"/>
        <v>0.47147637722241076</v>
      </c>
      <c r="C48" s="1">
        <f t="shared" si="16"/>
        <v>0.45244384683080863</v>
      </c>
      <c r="D48" s="1">
        <f t="shared" si="16"/>
        <v>0.76545395002077388</v>
      </c>
      <c r="E48" s="1">
        <f t="shared" si="16"/>
        <v>1.437324482642802</v>
      </c>
      <c r="H48" s="2"/>
      <c r="I48" s="1">
        <f t="shared" si="17"/>
        <v>105.62124108059281</v>
      </c>
      <c r="J48" s="1">
        <f t="shared" si="17"/>
        <v>7.0003171584583406</v>
      </c>
      <c r="K48" s="1">
        <f t="shared" si="17"/>
        <v>4.1137366245372711</v>
      </c>
      <c r="L48" s="1">
        <f t="shared" si="17"/>
        <v>0.61429456799311821</v>
      </c>
    </row>
    <row r="49" spans="1:12" x14ac:dyDescent="0.2">
      <c r="A49" s="2" t="s">
        <v>5</v>
      </c>
      <c r="B49" s="4">
        <f>AVERAGE(B45:B48)</f>
        <v>0.44267185709852164</v>
      </c>
      <c r="C49" s="4">
        <f t="shared" ref="C49:E49" si="18">AVERAGE(C45:C48)</f>
        <v>0.47271582354614339</v>
      </c>
      <c r="D49" s="4">
        <f t="shared" si="18"/>
        <v>0.82681263428160712</v>
      </c>
      <c r="E49" s="4">
        <f t="shared" si="18"/>
        <v>1.1605790769653672</v>
      </c>
      <c r="H49" s="2" t="s">
        <v>5</v>
      </c>
      <c r="I49" s="4">
        <f>AVERAGE(I45:I48)</f>
        <v>99.997725827698048</v>
      </c>
      <c r="J49" s="4">
        <f t="shared" ref="J49:L49" si="19">AVERAGE(J45:J48)</f>
        <v>6.4421773560443683</v>
      </c>
      <c r="K49" s="4">
        <f t="shared" si="19"/>
        <v>4.3104423951939257</v>
      </c>
      <c r="L49" s="4">
        <f t="shared" si="19"/>
        <v>0.61797738782000633</v>
      </c>
    </row>
    <row r="50" spans="1:12" x14ac:dyDescent="0.2">
      <c r="A50" s="2" t="s">
        <v>15</v>
      </c>
      <c r="B50" s="1">
        <f>STDEV(B45:B48)</f>
        <v>2.2116807116663147E-2</v>
      </c>
      <c r="C50" s="1">
        <f t="shared" ref="C50:E50" si="20">STDEV(C45:C48)</f>
        <v>4.9033861550326054E-2</v>
      </c>
      <c r="D50" s="1">
        <f t="shared" si="20"/>
        <v>9.780781959241322E-2</v>
      </c>
      <c r="E50" s="1">
        <f t="shared" si="20"/>
        <v>0.31188517906503832</v>
      </c>
      <c r="H50" s="2" t="s">
        <v>15</v>
      </c>
      <c r="I50" s="1">
        <f>STDEV(I45:I48)</f>
        <v>5.963429551727911</v>
      </c>
      <c r="J50" s="1">
        <f t="shared" ref="J50:L50" si="21">STDEV(J45:J48)</f>
        <v>1.0351576876127535</v>
      </c>
      <c r="K50" s="1">
        <f t="shared" si="21"/>
        <v>0.75689656086675983</v>
      </c>
      <c r="L50" s="1">
        <f t="shared" si="21"/>
        <v>7.0839416535712829E-3</v>
      </c>
    </row>
    <row r="51" spans="1:12" x14ac:dyDescent="0.2">
      <c r="F51" s="4">
        <f>E49/(B49+C49)</f>
        <v>1.2678552503000973</v>
      </c>
    </row>
    <row r="52" spans="1:12" x14ac:dyDescent="0.2">
      <c r="H52" s="2"/>
    </row>
    <row r="53" spans="1:12" x14ac:dyDescent="0.2">
      <c r="I53" s="2" t="s">
        <v>0</v>
      </c>
      <c r="J53" s="2" t="s">
        <v>1</v>
      </c>
      <c r="K53" s="2" t="s">
        <v>2</v>
      </c>
      <c r="L53" s="2" t="s">
        <v>3</v>
      </c>
    </row>
    <row r="54" spans="1:12" x14ac:dyDescent="0.2">
      <c r="A54" s="3" t="s">
        <v>13</v>
      </c>
      <c r="B54" s="1">
        <v>440.25666666666666</v>
      </c>
      <c r="C54" s="1">
        <v>7905.8316831683169</v>
      </c>
      <c r="D54" s="1">
        <v>501.11462450592882</v>
      </c>
      <c r="E54" s="1">
        <v>121.21428571428571</v>
      </c>
      <c r="G54" s="2" t="s">
        <v>14</v>
      </c>
      <c r="I54" s="1">
        <v>25098.531914893621</v>
      </c>
      <c r="J54" s="1">
        <v>1085.1854304635763</v>
      </c>
      <c r="K54" s="1">
        <v>537.84210526315803</v>
      </c>
      <c r="L54" s="1">
        <v>134.74806201550388</v>
      </c>
    </row>
    <row r="55" spans="1:12" x14ac:dyDescent="0.2">
      <c r="B55" s="1">
        <v>308.05479452054794</v>
      </c>
      <c r="C55" s="1">
        <v>9557.664705882351</v>
      </c>
      <c r="D55" s="1">
        <v>543.83934426229507</v>
      </c>
      <c r="E55" s="1">
        <v>104.02222222222223</v>
      </c>
      <c r="G55" s="2" t="s">
        <v>26</v>
      </c>
      <c r="I55" s="1">
        <v>16121.595155709343</v>
      </c>
      <c r="J55" s="1">
        <v>1158.4655172413795</v>
      </c>
      <c r="K55" s="1">
        <v>759.96864111498269</v>
      </c>
      <c r="L55" s="1">
        <v>124.28937728937728</v>
      </c>
    </row>
    <row r="56" spans="1:12" x14ac:dyDescent="0.2">
      <c r="B56" s="1">
        <v>326.92283950617281</v>
      </c>
      <c r="C56" s="1">
        <v>7418.4521452145209</v>
      </c>
      <c r="D56" s="1">
        <v>547.8851351351351</v>
      </c>
      <c r="E56" s="1">
        <v>106.65384615384616</v>
      </c>
      <c r="I56" s="1">
        <v>20593.704467353957</v>
      </c>
      <c r="J56" s="1">
        <v>1092.2091254752852</v>
      </c>
      <c r="K56" s="1">
        <v>540.23938223938228</v>
      </c>
      <c r="L56" s="1">
        <v>138.6872727272727</v>
      </c>
    </row>
    <row r="57" spans="1:12" x14ac:dyDescent="0.2">
      <c r="B57" s="1">
        <v>337.24324324324323</v>
      </c>
      <c r="C57" s="1">
        <v>7636.7534722222226</v>
      </c>
      <c r="E57" s="1">
        <v>91.311999999999998</v>
      </c>
      <c r="I57" s="1">
        <v>20351.459854014596</v>
      </c>
      <c r="J57" s="1">
        <v>2285.1309523809523</v>
      </c>
      <c r="K57" s="1">
        <v>585.16091954022988</v>
      </c>
      <c r="L57" s="1">
        <v>119.60223048327137</v>
      </c>
    </row>
    <row r="58" spans="1:12" x14ac:dyDescent="0.2">
      <c r="A58" s="2" t="s">
        <v>5</v>
      </c>
      <c r="B58" s="1">
        <f>AVERAGE(B54:B57)</f>
        <v>353.1193859841577</v>
      </c>
      <c r="C58" s="1">
        <f t="shared" ref="C58:E58" si="22">AVERAGE(C54:C57)</f>
        <v>8129.6755016218531</v>
      </c>
      <c r="D58" s="1">
        <f t="shared" si="22"/>
        <v>530.94636796778639</v>
      </c>
      <c r="E58" s="1">
        <f t="shared" si="22"/>
        <v>105.80058852258853</v>
      </c>
      <c r="H58" s="2" t="s">
        <v>5</v>
      </c>
      <c r="I58" s="1">
        <f>AVERAGE(I54:I57)</f>
        <v>20541.32284799288</v>
      </c>
      <c r="J58" s="1">
        <f t="shared" ref="J58:L58" si="23">AVERAGE(J54:J57)</f>
        <v>1405.2477563902983</v>
      </c>
      <c r="K58" s="1">
        <f t="shared" si="23"/>
        <v>605.80276203943822</v>
      </c>
      <c r="L58" s="1">
        <f t="shared" si="23"/>
        <v>129.33173562885631</v>
      </c>
    </row>
    <row r="59" spans="1:12" x14ac:dyDescent="0.2">
      <c r="A59" s="2" t="s">
        <v>15</v>
      </c>
      <c r="B59" s="1">
        <f>STDEV(B54:B57)</f>
        <v>59.335301589715229</v>
      </c>
      <c r="C59" s="1">
        <f t="shared" ref="C59:E59" si="24">STDEV(C54:C57)</f>
        <v>972.63731032540773</v>
      </c>
      <c r="D59" s="1">
        <f t="shared" si="24"/>
        <v>25.914123454735023</v>
      </c>
      <c r="E59" s="1">
        <f t="shared" si="24"/>
        <v>12.266375364898895</v>
      </c>
      <c r="H59" s="2" t="s">
        <v>15</v>
      </c>
      <c r="I59" s="1">
        <f>STDEV(I54:I57)</f>
        <v>3667.0123690323821</v>
      </c>
      <c r="J59" s="1">
        <f t="shared" ref="J59:L59" si="25">STDEV(J54:J57)</f>
        <v>587.51708884901154</v>
      </c>
      <c r="K59" s="1">
        <f t="shared" si="25"/>
        <v>105.05619380941991</v>
      </c>
      <c r="L59" s="1">
        <f t="shared" si="25"/>
        <v>8.8872814352537439</v>
      </c>
    </row>
    <row r="60" spans="1:12" x14ac:dyDescent="0.2">
      <c r="H60" s="2"/>
    </row>
    <row r="61" spans="1:12" x14ac:dyDescent="0.2">
      <c r="A61" s="2" t="s">
        <v>16</v>
      </c>
      <c r="B61" s="1">
        <f t="shared" ref="B61:E63" si="26">B54*100/20541</f>
        <v>2.1433068821706178</v>
      </c>
      <c r="C61" s="1">
        <f t="shared" si="26"/>
        <v>38.48805648784537</v>
      </c>
      <c r="D61" s="1">
        <f t="shared" si="26"/>
        <v>2.4395824181195112</v>
      </c>
      <c r="E61" s="1">
        <f t="shared" si="26"/>
        <v>0.59010898064498174</v>
      </c>
      <c r="H61" s="2" t="s">
        <v>16</v>
      </c>
      <c r="I61" s="1">
        <f>I54*100/20541</f>
        <v>122.18748802343421</v>
      </c>
      <c r="J61" s="1">
        <f t="shared" ref="J61:L61" si="27">J54*100/20541</f>
        <v>5.2830214228303216</v>
      </c>
      <c r="K61" s="1">
        <f t="shared" si="27"/>
        <v>2.6183832591556304</v>
      </c>
      <c r="L61" s="1">
        <f t="shared" si="27"/>
        <v>0.65599562833116143</v>
      </c>
    </row>
    <row r="62" spans="1:12" x14ac:dyDescent="0.2">
      <c r="B62" s="1">
        <f t="shared" si="26"/>
        <v>1.4997069009325152</v>
      </c>
      <c r="C62" s="1">
        <f t="shared" si="26"/>
        <v>46.529695272296145</v>
      </c>
      <c r="D62" s="1">
        <f t="shared" si="26"/>
        <v>2.6475796906786186</v>
      </c>
      <c r="E62" s="1">
        <f t="shared" si="26"/>
        <v>0.50641264895682891</v>
      </c>
      <c r="H62" s="2"/>
      <c r="I62" s="1">
        <f t="shared" ref="I62:L64" si="28">I55*100/20541</f>
        <v>78.484957673479116</v>
      </c>
      <c r="J62" s="1">
        <f t="shared" si="28"/>
        <v>5.6397717600962931</v>
      </c>
      <c r="K62" s="1">
        <f t="shared" si="28"/>
        <v>3.6997645738522116</v>
      </c>
      <c r="L62" s="1">
        <f t="shared" si="28"/>
        <v>0.60507948634135278</v>
      </c>
    </row>
    <row r="63" spans="1:12" x14ac:dyDescent="0.2">
      <c r="B63" s="1">
        <f t="shared" si="26"/>
        <v>1.5915624336992982</v>
      </c>
      <c r="C63" s="1">
        <f t="shared" si="26"/>
        <v>36.115340758553728</v>
      </c>
      <c r="D63" s="1">
        <f t="shared" si="26"/>
        <v>2.6672758635662097</v>
      </c>
      <c r="E63" s="1">
        <f t="shared" si="26"/>
        <v>0.51922421573363586</v>
      </c>
      <c r="H63" s="2"/>
      <c r="I63" s="1">
        <f t="shared" si="28"/>
        <v>100.25658179910401</v>
      </c>
      <c r="J63" s="1">
        <f t="shared" si="28"/>
        <v>5.3172149626370926</v>
      </c>
      <c r="K63" s="1">
        <f t="shared" si="28"/>
        <v>2.6300539518007024</v>
      </c>
      <c r="L63" s="1">
        <f t="shared" si="28"/>
        <v>0.67517293572500225</v>
      </c>
    </row>
    <row r="64" spans="1:12" x14ac:dyDescent="0.2">
      <c r="B64" s="1">
        <f>B57*100/20541</f>
        <v>1.6418053806691164</v>
      </c>
      <c r="C64" s="1">
        <f>C57*100/20541</f>
        <v>37.178099762534551</v>
      </c>
      <c r="E64" s="1">
        <f>E57*100/20541</f>
        <v>0.444535319604693</v>
      </c>
      <c r="H64" s="2"/>
      <c r="I64" s="1">
        <f t="shared" si="28"/>
        <v>99.077259403215976</v>
      </c>
      <c r="J64" s="1">
        <f t="shared" si="28"/>
        <v>11.124730793928983</v>
      </c>
      <c r="K64" s="1">
        <f t="shared" si="28"/>
        <v>2.8487460179165081</v>
      </c>
      <c r="L64" s="1">
        <f t="shared" si="28"/>
        <v>0.58226099256740849</v>
      </c>
    </row>
    <row r="65" spans="1:12" x14ac:dyDescent="0.2">
      <c r="A65" s="2" t="s">
        <v>5</v>
      </c>
      <c r="B65" s="4">
        <f>AVERAGE(B61:B64)</f>
        <v>1.719095399367887</v>
      </c>
      <c r="C65" s="4">
        <f t="shared" ref="C65:E65" si="29">AVERAGE(C61:C64)</f>
        <v>39.577798070307452</v>
      </c>
      <c r="D65" s="4">
        <f t="shared" si="29"/>
        <v>2.5848126574547798</v>
      </c>
      <c r="E65" s="4">
        <f t="shared" si="29"/>
        <v>0.51507029123503489</v>
      </c>
      <c r="H65" s="2" t="s">
        <v>5</v>
      </c>
      <c r="I65" s="4">
        <f>AVERAGE(I61:I64)</f>
        <v>100.00157172480833</v>
      </c>
      <c r="J65" s="4">
        <f t="shared" ref="J65:L65" si="30">AVERAGE(J61:J64)</f>
        <v>6.8411847348731722</v>
      </c>
      <c r="K65" s="4">
        <f t="shared" si="30"/>
        <v>2.949236950681263</v>
      </c>
      <c r="L65" s="4">
        <f t="shared" si="30"/>
        <v>0.62962726074123121</v>
      </c>
    </row>
    <row r="66" spans="1:12" x14ac:dyDescent="0.2">
      <c r="A66" s="2" t="s">
        <v>15</v>
      </c>
      <c r="B66" s="1">
        <f>STDEV(B61:B64)</f>
        <v>0.28886277001954858</v>
      </c>
      <c r="C66" s="1">
        <f t="shared" ref="C66:E66" si="31">STDEV(C61:C64)</f>
        <v>4.7351020414069298</v>
      </c>
      <c r="D66" s="1">
        <f t="shared" si="31"/>
        <v>0.12615804223131807</v>
      </c>
      <c r="E66" s="1">
        <f t="shared" si="31"/>
        <v>5.9716544301148408E-2</v>
      </c>
      <c r="H66" s="2" t="s">
        <v>15</v>
      </c>
      <c r="I66" s="1">
        <f>STDEV(I61:I64)</f>
        <v>17.85216089300614</v>
      </c>
      <c r="J66" s="1">
        <f t="shared" ref="J66:L66" si="32">STDEV(J61:J64)</f>
        <v>2.8602165856044564</v>
      </c>
      <c r="K66" s="1">
        <f t="shared" si="32"/>
        <v>0.51144634540392386</v>
      </c>
      <c r="L66" s="1">
        <f t="shared" si="32"/>
        <v>4.3266060246598251E-2</v>
      </c>
    </row>
    <row r="67" spans="1:12" x14ac:dyDescent="0.2">
      <c r="F67" s="4">
        <f>C65/(B65+E65)</f>
        <v>17.714799863221788</v>
      </c>
    </row>
    <row r="70" spans="1:12" x14ac:dyDescent="0.2">
      <c r="A70" s="3" t="s">
        <v>6</v>
      </c>
      <c r="B70" s="1">
        <v>10686.67870036101</v>
      </c>
      <c r="C70" s="1">
        <v>8230.2051282051289</v>
      </c>
      <c r="D70" s="1">
        <v>2996.6165413533831</v>
      </c>
      <c r="E70" s="1">
        <v>4290.3470790378014</v>
      </c>
    </row>
    <row r="71" spans="1:12" x14ac:dyDescent="0.2">
      <c r="B71" s="1">
        <v>12787.743243243243</v>
      </c>
      <c r="C71" s="1">
        <v>9040.4607508532426</v>
      </c>
      <c r="D71" s="1">
        <v>3258.5321428571428</v>
      </c>
      <c r="E71" s="1">
        <v>5679.0258064516129</v>
      </c>
    </row>
    <row r="72" spans="1:12" x14ac:dyDescent="0.2">
      <c r="B72" s="1">
        <v>9167.3345195729526</v>
      </c>
      <c r="C72" s="1">
        <v>8860.1102040816313</v>
      </c>
      <c r="D72" s="1">
        <v>3262.9133574007219</v>
      </c>
      <c r="E72" s="1">
        <v>5484.9641577060929</v>
      </c>
    </row>
    <row r="73" spans="1:12" x14ac:dyDescent="0.2">
      <c r="B73" s="1">
        <v>10368.047619047618</v>
      </c>
      <c r="D73" s="1">
        <v>3471.2808219178087</v>
      </c>
      <c r="E73" s="1">
        <v>4624.0807017543866</v>
      </c>
    </row>
    <row r="74" spans="1:12" x14ac:dyDescent="0.2">
      <c r="A74" s="2" t="s">
        <v>5</v>
      </c>
      <c r="B74" s="1">
        <f>AVERAGE(B70:B73)</f>
        <v>10752.451020556207</v>
      </c>
      <c r="C74" s="1">
        <f>AVERAGE(C70:C73)</f>
        <v>8710.2586943799997</v>
      </c>
      <c r="D74" s="1">
        <f t="shared" ref="D74:E74" si="33">AVERAGE(D70:D73)</f>
        <v>3247.3357158822637</v>
      </c>
      <c r="E74" s="1">
        <f t="shared" si="33"/>
        <v>5019.6044362374741</v>
      </c>
    </row>
    <row r="75" spans="1:12" x14ac:dyDescent="0.2">
      <c r="A75" s="2" t="s">
        <v>15</v>
      </c>
      <c r="B75" s="1">
        <f>STDEV(B70:B73)</f>
        <v>1506.3311639670335</v>
      </c>
      <c r="C75" s="1">
        <f t="shared" ref="C75:E75" si="34">STDEV(C70:C73)</f>
        <v>425.40586470817959</v>
      </c>
      <c r="D75" s="1">
        <f t="shared" si="34"/>
        <v>194.40467920122717</v>
      </c>
      <c r="E75" s="1">
        <f t="shared" si="34"/>
        <v>668.2443493787091</v>
      </c>
    </row>
    <row r="78" spans="1:12" x14ac:dyDescent="0.2">
      <c r="A78" s="2" t="s">
        <v>16</v>
      </c>
      <c r="B78" s="1">
        <f t="shared" ref="B78:E80" si="35">B70*100/20541</f>
        <v>52.026087826108807</v>
      </c>
      <c r="C78" s="1">
        <f t="shared" si="35"/>
        <v>40.06720767345859</v>
      </c>
      <c r="D78" s="1">
        <f t="shared" si="35"/>
        <v>14.58846473566712</v>
      </c>
      <c r="E78" s="1">
        <f t="shared" si="35"/>
        <v>20.886748839091581</v>
      </c>
    </row>
    <row r="79" spans="1:12" x14ac:dyDescent="0.2">
      <c r="B79" s="1">
        <f t="shared" si="35"/>
        <v>62.254725881131606</v>
      </c>
      <c r="C79" s="1">
        <f t="shared" si="35"/>
        <v>44.011784970805913</v>
      </c>
      <c r="D79" s="1">
        <f t="shared" si="35"/>
        <v>15.863551642359878</v>
      </c>
      <c r="E79" s="1">
        <f t="shared" si="35"/>
        <v>27.6472703687825</v>
      </c>
    </row>
    <row r="80" spans="1:12" x14ac:dyDescent="0.2">
      <c r="B80" s="1">
        <f t="shared" si="35"/>
        <v>44.629446081363874</v>
      </c>
      <c r="C80" s="1">
        <f t="shared" si="35"/>
        <v>43.133782211584787</v>
      </c>
      <c r="D80" s="1">
        <f t="shared" si="35"/>
        <v>15.884880762381197</v>
      </c>
      <c r="E80" s="1">
        <f t="shared" si="35"/>
        <v>26.702517685147232</v>
      </c>
    </row>
    <row r="81" spans="1:12" x14ac:dyDescent="0.2">
      <c r="B81" s="1">
        <f>B73*100/20541</f>
        <v>50.474892259615494</v>
      </c>
      <c r="D81" s="1">
        <f>D73*100/20541</f>
        <v>16.899278622841187</v>
      </c>
      <c r="E81" s="1">
        <f>E73*100/20541</f>
        <v>22.511468291487205</v>
      </c>
    </row>
    <row r="82" spans="1:12" x14ac:dyDescent="0.2">
      <c r="A82" s="2" t="s">
        <v>5</v>
      </c>
      <c r="B82" s="4">
        <f>AVERAGE(B78:B81)</f>
        <v>52.346288012054949</v>
      </c>
      <c r="C82" s="4">
        <f t="shared" ref="C82:E82" si="36">AVERAGE(C78:C81)</f>
        <v>42.404258285283099</v>
      </c>
      <c r="D82" s="4">
        <f t="shared" si="36"/>
        <v>15.809043940812346</v>
      </c>
      <c r="E82" s="4">
        <f t="shared" si="36"/>
        <v>24.437001296127129</v>
      </c>
    </row>
    <row r="83" spans="1:12" x14ac:dyDescent="0.2">
      <c r="A83" s="2" t="s">
        <v>15</v>
      </c>
      <c r="B83" s="1">
        <f>STDEV(B78:B81)</f>
        <v>7.3332903167666545</v>
      </c>
      <c r="C83" s="1">
        <f t="shared" ref="C83:E83" si="37">STDEV(C78:C81)</f>
        <v>2.0710085424671605</v>
      </c>
      <c r="D83" s="1">
        <f t="shared" si="37"/>
        <v>0.94642266297272293</v>
      </c>
      <c r="E83" s="1">
        <f t="shared" si="37"/>
        <v>3.2532220893759636</v>
      </c>
    </row>
    <row r="84" spans="1:12" x14ac:dyDescent="0.2">
      <c r="F84" s="4">
        <f>B82/(D82+E82)</f>
        <v>1.3006566907103054</v>
      </c>
    </row>
    <row r="85" spans="1:12" x14ac:dyDescent="0.2">
      <c r="I85" s="2" t="s">
        <v>0</v>
      </c>
      <c r="J85" s="2" t="s">
        <v>1</v>
      </c>
      <c r="K85" s="2" t="s">
        <v>2</v>
      </c>
      <c r="L85" s="2" t="s">
        <v>3</v>
      </c>
    </row>
    <row r="86" spans="1:12" x14ac:dyDescent="0.2">
      <c r="A86" s="3" t="s">
        <v>9</v>
      </c>
      <c r="B86" s="1">
        <v>4196.304794520549</v>
      </c>
      <c r="C86" s="1">
        <v>258.46530612244902</v>
      </c>
      <c r="D86" s="1">
        <v>160.19607843137257</v>
      </c>
      <c r="E86" s="1">
        <v>66.324909747292423</v>
      </c>
      <c r="G86" s="2" t="s">
        <v>14</v>
      </c>
      <c r="I86" s="1">
        <v>8565.6243386243368</v>
      </c>
      <c r="J86" s="1">
        <v>704.5575221238937</v>
      </c>
      <c r="K86" s="1">
        <v>363.91279069767444</v>
      </c>
      <c r="L86" s="1">
        <v>73.714723926380358</v>
      </c>
    </row>
    <row r="87" spans="1:12" x14ac:dyDescent="0.2">
      <c r="B87" s="1">
        <v>5145.2093862815882</v>
      </c>
      <c r="C87" s="1">
        <v>180.57720588235293</v>
      </c>
      <c r="D87" s="1">
        <v>154.97068403908793</v>
      </c>
      <c r="E87" s="1">
        <v>73.221804511278194</v>
      </c>
      <c r="G87" s="2" t="s">
        <v>27</v>
      </c>
      <c r="I87" s="1">
        <v>7609.4745308310994</v>
      </c>
      <c r="J87" s="1">
        <v>568.91117478510023</v>
      </c>
      <c r="K87" s="1">
        <v>253.48773006134968</v>
      </c>
      <c r="L87" s="1">
        <v>72.541033434650458</v>
      </c>
    </row>
    <row r="88" spans="1:12" x14ac:dyDescent="0.2">
      <c r="B88" s="1">
        <v>5906.1349206349205</v>
      </c>
      <c r="C88" s="1">
        <v>146.45270270270271</v>
      </c>
      <c r="D88" s="1">
        <v>178.06338028169017</v>
      </c>
      <c r="E88" s="1">
        <v>74.602996254681642</v>
      </c>
      <c r="I88" s="1">
        <v>9511.7142857142862</v>
      </c>
      <c r="J88" s="1">
        <v>637.86549707602342</v>
      </c>
      <c r="K88" s="1">
        <v>450.13333333333338</v>
      </c>
      <c r="L88" s="1">
        <v>63.401384083044988</v>
      </c>
    </row>
    <row r="89" spans="1:12" x14ac:dyDescent="0.2">
      <c r="C89" s="1">
        <v>182.50322580645161</v>
      </c>
      <c r="D89" s="1">
        <v>151.91946308724832</v>
      </c>
      <c r="E89" s="1">
        <v>69.624535315985128</v>
      </c>
      <c r="J89" s="1">
        <v>589.18579234972674</v>
      </c>
      <c r="K89" s="1">
        <v>291.45380434782612</v>
      </c>
      <c r="L89" s="1">
        <v>69.393162393162385</v>
      </c>
    </row>
    <row r="90" spans="1:12" x14ac:dyDescent="0.2">
      <c r="A90" s="2" t="s">
        <v>5</v>
      </c>
      <c r="B90" s="1">
        <f>AVERAGE(B86:B89)</f>
        <v>5082.5497004790186</v>
      </c>
      <c r="C90" s="1">
        <f>AVERAGE(C86:C89)</f>
        <v>191.99961012848905</v>
      </c>
      <c r="D90" s="1">
        <f t="shared" ref="D90:E90" si="38">AVERAGE(D86:D89)</f>
        <v>161.28740145984975</v>
      </c>
      <c r="E90" s="1">
        <f t="shared" si="38"/>
        <v>70.943561457309343</v>
      </c>
      <c r="H90" s="2" t="s">
        <v>5</v>
      </c>
      <c r="I90" s="1">
        <f>AVERAGE(I86:I88)</f>
        <v>8562.2710517232408</v>
      </c>
      <c r="J90" s="1">
        <f t="shared" ref="J90:L90" si="39">AVERAGE(J86:J89)</f>
        <v>625.12999658368608</v>
      </c>
      <c r="K90" s="1">
        <f t="shared" si="39"/>
        <v>339.74691461004591</v>
      </c>
      <c r="L90" s="1">
        <f t="shared" si="39"/>
        <v>69.762575959309544</v>
      </c>
    </row>
    <row r="91" spans="1:12" x14ac:dyDescent="0.2">
      <c r="A91" s="2" t="s">
        <v>15</v>
      </c>
      <c r="B91" s="1">
        <f>STDEV(B86:B89)</f>
        <v>856.63553639265626</v>
      </c>
      <c r="C91" s="1">
        <f t="shared" ref="C91:E91" si="40">STDEV(C86:C89)</f>
        <v>47.303495832650171</v>
      </c>
      <c r="D91" s="1">
        <f t="shared" si="40"/>
        <v>11.694494997076434</v>
      </c>
      <c r="E91" s="1">
        <f t="shared" si="40"/>
        <v>3.726196811277124</v>
      </c>
      <c r="H91" s="2" t="s">
        <v>15</v>
      </c>
      <c r="I91" s="1">
        <f>STDEV(I86:I89)</f>
        <v>951.12431083654496</v>
      </c>
      <c r="J91" s="1">
        <f t="shared" ref="J91:L91" si="41">STDEV(J86:J89)</f>
        <v>60.341987948316699</v>
      </c>
      <c r="K91" s="1">
        <f t="shared" si="41"/>
        <v>86.683374844777234</v>
      </c>
      <c r="L91" s="1">
        <f t="shared" si="41"/>
        <v>4.6166556425406595</v>
      </c>
    </row>
    <row r="92" spans="1:12" x14ac:dyDescent="0.2">
      <c r="H92" s="2"/>
    </row>
    <row r="93" spans="1:12" x14ac:dyDescent="0.2">
      <c r="H93" s="2"/>
    </row>
    <row r="94" spans="1:12" x14ac:dyDescent="0.2">
      <c r="A94" s="2" t="s">
        <v>16</v>
      </c>
      <c r="B94" s="1">
        <f t="shared" ref="B94:E96" si="42">B86*100/8562</f>
        <v>49.010801150672144</v>
      </c>
      <c r="C94" s="1">
        <f t="shared" si="42"/>
        <v>3.0187491955436703</v>
      </c>
      <c r="D94" s="1">
        <f t="shared" si="42"/>
        <v>1.8710123619641739</v>
      </c>
      <c r="E94" s="1">
        <f t="shared" si="42"/>
        <v>0.77464272071119389</v>
      </c>
      <c r="H94" s="2" t="s">
        <v>16</v>
      </c>
      <c r="I94" s="1">
        <f>I86*100/8562</f>
        <v>100.04233051418286</v>
      </c>
      <c r="J94" s="1">
        <f t="shared" ref="J94:L94" si="43">J86*100/8562</f>
        <v>8.228889536602356</v>
      </c>
      <c r="K94" s="1">
        <f t="shared" si="43"/>
        <v>4.2503245818462325</v>
      </c>
      <c r="L94" s="1">
        <f t="shared" si="43"/>
        <v>0.86095215985027285</v>
      </c>
    </row>
    <row r="95" spans="1:12" x14ac:dyDescent="0.2">
      <c r="B95" s="1">
        <f t="shared" si="42"/>
        <v>60.093545740266158</v>
      </c>
      <c r="C95" s="1">
        <f t="shared" si="42"/>
        <v>2.1090540280583152</v>
      </c>
      <c r="D95" s="1">
        <f t="shared" si="42"/>
        <v>1.8099822943131036</v>
      </c>
      <c r="E95" s="1">
        <f t="shared" si="42"/>
        <v>0.85519510057554537</v>
      </c>
      <c r="H95" s="2"/>
      <c r="I95" s="1">
        <f t="shared" ref="I95:L97" si="44">I87*100/8562</f>
        <v>88.874965321549865</v>
      </c>
      <c r="J95" s="1">
        <f t="shared" si="44"/>
        <v>6.6446061058759662</v>
      </c>
      <c r="K95" s="1">
        <f t="shared" si="44"/>
        <v>2.9606135255938995</v>
      </c>
      <c r="L95" s="1">
        <f t="shared" si="44"/>
        <v>0.84724402516527053</v>
      </c>
    </row>
    <row r="96" spans="1:12" x14ac:dyDescent="0.2">
      <c r="B96" s="1">
        <f t="shared" si="42"/>
        <v>68.980786272306943</v>
      </c>
      <c r="C96" s="1">
        <f t="shared" si="42"/>
        <v>1.7104964109168734</v>
      </c>
      <c r="D96" s="1">
        <f t="shared" si="42"/>
        <v>2.0796937664294579</v>
      </c>
      <c r="E96" s="1">
        <f t="shared" si="42"/>
        <v>0.87132674906192054</v>
      </c>
      <c r="H96" s="2"/>
      <c r="I96" s="1">
        <f t="shared" si="44"/>
        <v>111.09220142156373</v>
      </c>
      <c r="J96" s="1">
        <f t="shared" si="44"/>
        <v>7.4499590875499111</v>
      </c>
      <c r="K96" s="1">
        <f t="shared" si="44"/>
        <v>5.2573386280464067</v>
      </c>
      <c r="L96" s="1">
        <f t="shared" si="44"/>
        <v>0.74049736139973121</v>
      </c>
    </row>
    <row r="97" spans="1:12" x14ac:dyDescent="0.2">
      <c r="C97" s="1">
        <f>C89*100/8562</f>
        <v>2.1315490049807475</v>
      </c>
      <c r="D97" s="1">
        <f>D89*100/8562</f>
        <v>1.7743455160855912</v>
      </c>
      <c r="E97" s="1">
        <f>E89*100/8562</f>
        <v>0.81318074417174879</v>
      </c>
      <c r="H97" s="2"/>
      <c r="J97" s="1">
        <f t="shared" si="44"/>
        <v>6.8814037882472174</v>
      </c>
      <c r="K97" s="1">
        <f t="shared" si="44"/>
        <v>3.4040388267674153</v>
      </c>
      <c r="L97" s="1">
        <f t="shared" si="44"/>
        <v>0.81047842084982924</v>
      </c>
    </row>
    <row r="98" spans="1:12" x14ac:dyDescent="0.2">
      <c r="A98" s="2" t="s">
        <v>5</v>
      </c>
      <c r="B98" s="4">
        <f>AVERAGE(B94:B96)</f>
        <v>59.361711054415082</v>
      </c>
      <c r="C98" s="4">
        <f t="shared" ref="C98:E98" si="45">AVERAGE(C94:C97)</f>
        <v>2.2424621598749015</v>
      </c>
      <c r="D98" s="4">
        <f t="shared" si="45"/>
        <v>1.8837584846980817</v>
      </c>
      <c r="E98" s="4">
        <f t="shared" si="45"/>
        <v>0.82858632863010218</v>
      </c>
      <c r="H98" s="2" t="s">
        <v>5</v>
      </c>
      <c r="I98" s="4">
        <f>AVERAGE(I94:I97)</f>
        <v>100.00316575243215</v>
      </c>
      <c r="J98" s="4">
        <f t="shared" ref="J98:L98" si="46">AVERAGE(J94:J97)</f>
        <v>7.3012146295688627</v>
      </c>
      <c r="K98" s="4">
        <f t="shared" si="46"/>
        <v>3.9680788905634885</v>
      </c>
      <c r="L98" s="4">
        <f t="shared" si="46"/>
        <v>0.81479299181627596</v>
      </c>
    </row>
    <row r="99" spans="1:12" x14ac:dyDescent="0.2">
      <c r="A99" s="2" t="s">
        <v>15</v>
      </c>
      <c r="B99" s="1">
        <f>STDEV(B94:B97)</f>
        <v>10.005086853453136</v>
      </c>
      <c r="C99" s="1">
        <f t="shared" ref="C99:E99" si="47">STDEV(C94:C97)</f>
        <v>0.55248184808047418</v>
      </c>
      <c r="D99" s="1">
        <f t="shared" si="47"/>
        <v>0.13658601958743796</v>
      </c>
      <c r="E99" s="1">
        <f t="shared" si="47"/>
        <v>4.3520168316714819E-2</v>
      </c>
      <c r="H99" s="2" t="s">
        <v>15</v>
      </c>
      <c r="I99" s="1">
        <f>STDEV(I94:I97)</f>
        <v>11.108669829905921</v>
      </c>
      <c r="J99" s="1">
        <f t="shared" ref="J99:L99" si="48">STDEV(J94:J97)</f>
        <v>0.70476510100813705</v>
      </c>
      <c r="K99" s="1">
        <f t="shared" si="48"/>
        <v>1.0124197015274161</v>
      </c>
      <c r="L99" s="1">
        <f t="shared" si="48"/>
        <v>5.3920294820610393E-2</v>
      </c>
    </row>
    <row r="100" spans="1:12" x14ac:dyDescent="0.2">
      <c r="F100" s="4">
        <f>B98/(E98+D98)</f>
        <v>21.885753891878988</v>
      </c>
    </row>
    <row r="101" spans="1:12" x14ac:dyDescent="0.2">
      <c r="I101" s="2" t="s">
        <v>0</v>
      </c>
      <c r="J101" s="2" t="s">
        <v>1</v>
      </c>
      <c r="K101" s="2" t="s">
        <v>2</v>
      </c>
      <c r="L101" s="2" t="s">
        <v>3</v>
      </c>
    </row>
    <row r="102" spans="1:12" x14ac:dyDescent="0.2">
      <c r="A102" s="3" t="s">
        <v>11</v>
      </c>
      <c r="B102" s="1">
        <v>1188.52</v>
      </c>
      <c r="C102" s="1">
        <v>1392.3798701298701</v>
      </c>
      <c r="D102" s="1">
        <v>1208.5562500000001</v>
      </c>
      <c r="E102" s="1">
        <v>146.92592592592592</v>
      </c>
      <c r="G102" s="2" t="s">
        <v>14</v>
      </c>
      <c r="I102" s="1">
        <v>43471.923357664229</v>
      </c>
      <c r="J102" s="1">
        <v>3849.303149606299</v>
      </c>
      <c r="K102" s="1">
        <v>2460.4469696969695</v>
      </c>
      <c r="L102" s="1">
        <v>222.85667752442998</v>
      </c>
    </row>
    <row r="103" spans="1:12" x14ac:dyDescent="0.2">
      <c r="B103" s="1">
        <v>1553.0828025477708</v>
      </c>
      <c r="C103" s="1">
        <v>1098.0838709677421</v>
      </c>
      <c r="D103" s="1">
        <v>864.33774834437088</v>
      </c>
      <c r="E103" s="1">
        <v>143.61128526645768</v>
      </c>
      <c r="G103" s="2" t="s">
        <v>43</v>
      </c>
      <c r="I103" s="1">
        <v>41345.55197132616</v>
      </c>
      <c r="J103" s="1">
        <v>3216.707509881423</v>
      </c>
      <c r="K103" s="1">
        <v>2505.2767527675273</v>
      </c>
      <c r="L103" s="1">
        <v>289.15972222222223</v>
      </c>
    </row>
    <row r="104" spans="1:12" x14ac:dyDescent="0.2">
      <c r="B104" s="1">
        <v>2121.9729729729734</v>
      </c>
      <c r="C104" s="1">
        <v>1495.4645161290323</v>
      </c>
      <c r="D104" s="1">
        <v>996.92957746478885</v>
      </c>
      <c r="E104" s="1">
        <v>144.48076923076923</v>
      </c>
      <c r="I104" s="1">
        <v>38758.231404958678</v>
      </c>
      <c r="J104" s="1">
        <v>2964.5766129032259</v>
      </c>
      <c r="K104" s="1">
        <v>2141.4521072796933</v>
      </c>
      <c r="L104" s="1">
        <v>271.76470588235293</v>
      </c>
    </row>
    <row r="105" spans="1:12" x14ac:dyDescent="0.2">
      <c r="B105" s="1">
        <v>1092.2042253521126</v>
      </c>
      <c r="C105" s="1">
        <v>1063.4101694915255</v>
      </c>
      <c r="D105" s="1">
        <v>956.33576642335754</v>
      </c>
      <c r="E105" s="1">
        <v>156.32462686567163</v>
      </c>
      <c r="I105" s="1">
        <v>32462.081784386617</v>
      </c>
      <c r="J105" s="1">
        <v>3135.7330827067667</v>
      </c>
      <c r="L105" s="1">
        <v>245.5261324041812</v>
      </c>
    </row>
    <row r="106" spans="1:12" x14ac:dyDescent="0.2">
      <c r="A106" s="2" t="s">
        <v>5</v>
      </c>
      <c r="B106" s="1">
        <f>AVERAGE(B102:B105)</f>
        <v>1488.9450002182143</v>
      </c>
      <c r="C106" s="1">
        <f t="shared" ref="C106:E106" si="49">AVERAGE(C102:C105)</f>
        <v>1262.3346066795425</v>
      </c>
      <c r="D106" s="1">
        <f t="shared" si="49"/>
        <v>1006.5398355581294</v>
      </c>
      <c r="E106" s="1">
        <f t="shared" si="49"/>
        <v>147.8356518222061</v>
      </c>
      <c r="H106" s="2" t="s">
        <v>5</v>
      </c>
      <c r="I106" s="1">
        <f>AVERAGE(I102:I105)</f>
        <v>39009.447129583925</v>
      </c>
      <c r="J106" s="1">
        <f t="shared" ref="J106" si="50">AVERAGE(J102:J105)</f>
        <v>3291.5800887744285</v>
      </c>
      <c r="K106" s="1">
        <f>AVERAGE(K102:K104)</f>
        <v>2369.0586099147299</v>
      </c>
      <c r="L106" s="1">
        <f t="shared" ref="L106" si="51">AVERAGE(L102:L105)</f>
        <v>257.32680950829661</v>
      </c>
    </row>
    <row r="107" spans="1:12" x14ac:dyDescent="0.2">
      <c r="A107" s="2" t="s">
        <v>15</v>
      </c>
      <c r="B107" s="1">
        <f>STDEV(B102:B105)</f>
        <v>466.3677001305345</v>
      </c>
      <c r="C107" s="1">
        <f t="shared" ref="C107:E107" si="52">STDEV(C102:C105)</f>
        <v>214.32884478314259</v>
      </c>
      <c r="D107" s="1">
        <f t="shared" si="52"/>
        <v>145.65355119850653</v>
      </c>
      <c r="E107" s="1">
        <f t="shared" si="52"/>
        <v>5.8306891672310153</v>
      </c>
      <c r="H107" s="2" t="s">
        <v>15</v>
      </c>
      <c r="I107" s="1">
        <f>STDEV(I102:I105)</f>
        <v>4771.519053075287</v>
      </c>
      <c r="J107" s="1">
        <f t="shared" ref="J107" si="53">STDEV(J102:J105)</f>
        <v>386.38516111339374</v>
      </c>
      <c r="K107" s="1">
        <f>STDEV(K102:K104)</f>
        <v>198.38338487346428</v>
      </c>
      <c r="L107" s="1">
        <f t="shared" ref="L107" si="54">STDEV(L102:L105)</f>
        <v>29.150375427320395</v>
      </c>
    </row>
    <row r="108" spans="1:12" x14ac:dyDescent="0.2">
      <c r="H108" s="2"/>
    </row>
    <row r="109" spans="1:12" x14ac:dyDescent="0.2">
      <c r="H109" s="2"/>
    </row>
    <row r="110" spans="1:12" x14ac:dyDescent="0.2">
      <c r="A110" s="2" t="s">
        <v>16</v>
      </c>
      <c r="B110" s="1">
        <f t="shared" ref="B110:E113" si="55">B102*100/39009</f>
        <v>3.0467840754697635</v>
      </c>
      <c r="C110" s="1">
        <f t="shared" si="55"/>
        <v>3.569381091875901</v>
      </c>
      <c r="D110" s="1">
        <f t="shared" si="55"/>
        <v>3.0981472224358484</v>
      </c>
      <c r="E110" s="1">
        <f t="shared" si="55"/>
        <v>0.37664622504018541</v>
      </c>
      <c r="H110" s="2" t="s">
        <v>16</v>
      </c>
      <c r="I110" s="1">
        <f>I102*100/39009</f>
        <v>111.44075305099906</v>
      </c>
      <c r="J110" s="1">
        <f t="shared" ref="J110:L110" si="56">J102*100/39009</f>
        <v>9.8677309072426862</v>
      </c>
      <c r="K110" s="1">
        <f t="shared" si="56"/>
        <v>6.3073828339536249</v>
      </c>
      <c r="L110" s="1">
        <f t="shared" si="56"/>
        <v>0.57129554083526868</v>
      </c>
    </row>
    <row r="111" spans="1:12" x14ac:dyDescent="0.2">
      <c r="B111" s="1">
        <f t="shared" si="55"/>
        <v>3.981344824393783</v>
      </c>
      <c r="C111" s="1">
        <f t="shared" si="55"/>
        <v>2.8149500652868364</v>
      </c>
      <c r="D111" s="1">
        <f t="shared" si="55"/>
        <v>2.2157393123237483</v>
      </c>
      <c r="E111" s="1">
        <f t="shared" si="55"/>
        <v>0.36814910729948908</v>
      </c>
      <c r="H111" s="2"/>
      <c r="I111" s="1">
        <f t="shared" ref="I111:L113" si="57">I103*100/39009</f>
        <v>105.98977664468752</v>
      </c>
      <c r="J111" s="1">
        <f t="shared" si="57"/>
        <v>8.246065035969707</v>
      </c>
      <c r="K111" s="1">
        <f t="shared" si="57"/>
        <v>6.4223044752942329</v>
      </c>
      <c r="L111" s="1">
        <f t="shared" si="57"/>
        <v>0.74126412423343901</v>
      </c>
    </row>
    <row r="112" spans="1:12" x14ac:dyDescent="0.2">
      <c r="B112" s="1">
        <f t="shared" si="55"/>
        <v>5.4397010253351104</v>
      </c>
      <c r="C112" s="1">
        <f t="shared" si="55"/>
        <v>3.8336397142429499</v>
      </c>
      <c r="D112" s="1">
        <f t="shared" si="55"/>
        <v>2.5556399227480555</v>
      </c>
      <c r="E112" s="1">
        <f t="shared" si="55"/>
        <v>0.370378038992974</v>
      </c>
      <c r="H112" s="2"/>
      <c r="I112" s="1">
        <f t="shared" si="57"/>
        <v>99.357151952007683</v>
      </c>
      <c r="J112" s="1">
        <f t="shared" si="57"/>
        <v>7.5997247119978111</v>
      </c>
      <c r="K112" s="1">
        <f t="shared" si="57"/>
        <v>5.4896360001017541</v>
      </c>
      <c r="L112" s="1">
        <f t="shared" si="57"/>
        <v>0.6966718087681123</v>
      </c>
    </row>
    <row r="113" spans="1:12" x14ac:dyDescent="0.2">
      <c r="B113" s="1">
        <f t="shared" si="55"/>
        <v>2.7998775291653533</v>
      </c>
      <c r="C113" s="1">
        <f t="shared" si="55"/>
        <v>2.7260636506742686</v>
      </c>
      <c r="D113" s="1">
        <f t="shared" si="55"/>
        <v>2.4515772422347601</v>
      </c>
      <c r="E113" s="1">
        <f t="shared" si="55"/>
        <v>0.40073989814061278</v>
      </c>
      <c r="H113" s="2"/>
      <c r="I113" s="1">
        <f t="shared" si="57"/>
        <v>83.21690323870547</v>
      </c>
      <c r="J113" s="1">
        <f t="shared" si="57"/>
        <v>8.038486202432173</v>
      </c>
      <c r="L113" s="1">
        <f t="shared" si="57"/>
        <v>0.62940893743541537</v>
      </c>
    </row>
    <row r="114" spans="1:12" x14ac:dyDescent="0.2">
      <c r="A114" s="2" t="s">
        <v>5</v>
      </c>
      <c r="B114" s="4">
        <f>AVERAGE(B110:B113)</f>
        <v>3.8169268635910027</v>
      </c>
      <c r="C114" s="4">
        <f t="shared" ref="C114:E114" si="58">AVERAGE(C110:C113)</f>
        <v>3.2360086305199887</v>
      </c>
      <c r="D114" s="4">
        <f t="shared" si="58"/>
        <v>2.5802759249356031</v>
      </c>
      <c r="E114" s="4">
        <f t="shared" si="58"/>
        <v>0.37897831736831533</v>
      </c>
      <c r="H114" s="2" t="s">
        <v>5</v>
      </c>
      <c r="I114" s="4">
        <f>AVERAGE(I110:I113)</f>
        <v>100.00114622159994</v>
      </c>
      <c r="J114" s="4">
        <f t="shared" ref="J114:L114" si="59">AVERAGE(J110:J113)</f>
        <v>8.4380017144105945</v>
      </c>
      <c r="K114" s="4">
        <f t="shared" si="59"/>
        <v>6.0731077697832037</v>
      </c>
      <c r="L114" s="4">
        <f t="shared" si="59"/>
        <v>0.65966010281805887</v>
      </c>
    </row>
    <row r="115" spans="1:12" x14ac:dyDescent="0.2">
      <c r="A115" s="2" t="s">
        <v>15</v>
      </c>
      <c r="B115" s="1">
        <f>STDEV(B110:B113)</f>
        <v>1.1955387221680491</v>
      </c>
      <c r="C115" s="1">
        <f t="shared" ref="C115:E115" si="60">STDEV(C110:C113)</f>
        <v>0.54943434792777202</v>
      </c>
      <c r="D115" s="1">
        <f t="shared" si="60"/>
        <v>0.37338447844986405</v>
      </c>
      <c r="E115" s="1">
        <f t="shared" si="60"/>
        <v>1.4947035728244806E-2</v>
      </c>
      <c r="H115" s="2" t="s">
        <v>15</v>
      </c>
      <c r="I115" s="1">
        <f>STDEV(I110:I113)</f>
        <v>12.231841505999487</v>
      </c>
      <c r="J115" s="1">
        <f t="shared" ref="J115:L115" si="61">STDEV(J110:J113)</f>
        <v>0.99050260481783858</v>
      </c>
      <c r="K115" s="1">
        <f t="shared" si="61"/>
        <v>0.50855798629409699</v>
      </c>
      <c r="L115" s="1">
        <f t="shared" si="61"/>
        <v>7.4727307614448998E-2</v>
      </c>
    </row>
    <row r="116" spans="1:12" x14ac:dyDescent="0.2">
      <c r="F116" s="4">
        <f>B114/(D114+E114)</f>
        <v>1.2898272845321144</v>
      </c>
    </row>
    <row r="118" spans="1:12" x14ac:dyDescent="0.2">
      <c r="A118" s="3" t="s">
        <v>19</v>
      </c>
      <c r="B118" s="1">
        <v>393.22083333333336</v>
      </c>
      <c r="C118" s="1">
        <v>152.92910447761193</v>
      </c>
      <c r="D118" s="1">
        <v>7025.2616487455189</v>
      </c>
      <c r="E118" s="1">
        <v>112.6885813148789</v>
      </c>
    </row>
    <row r="119" spans="1:12" x14ac:dyDescent="0.2">
      <c r="B119" s="1">
        <v>400.32075471698107</v>
      </c>
      <c r="C119" s="1">
        <v>157.37916666666669</v>
      </c>
      <c r="D119" s="1">
        <v>11536.658862876255</v>
      </c>
      <c r="E119" s="1">
        <v>118.4326530612245</v>
      </c>
    </row>
    <row r="120" spans="1:12" x14ac:dyDescent="0.2">
      <c r="B120" s="1">
        <v>405.76534296028876</v>
      </c>
      <c r="C120" s="1">
        <v>141.31751824817519</v>
      </c>
      <c r="D120" s="1">
        <v>6960.0810810810808</v>
      </c>
      <c r="E120" s="1">
        <v>111.7829457364341</v>
      </c>
    </row>
    <row r="121" spans="1:12" x14ac:dyDescent="0.2">
      <c r="B121" s="1">
        <v>311.40530303030306</v>
      </c>
      <c r="C121" s="1">
        <v>144.99206349206349</v>
      </c>
      <c r="D121" s="1">
        <v>6015.6920152091252</v>
      </c>
      <c r="E121" s="1">
        <v>122.44897959183673</v>
      </c>
    </row>
    <row r="122" spans="1:12" x14ac:dyDescent="0.2">
      <c r="A122" s="2" t="s">
        <v>5</v>
      </c>
      <c r="B122" s="1">
        <f>AVERAGE(B118:B121)</f>
        <v>377.67805851022655</v>
      </c>
      <c r="C122" s="1">
        <f t="shared" ref="C122:E122" si="62">AVERAGE(C118:C121)</f>
        <v>149.15446322112933</v>
      </c>
      <c r="D122" s="1">
        <f t="shared" si="62"/>
        <v>7884.4234019779951</v>
      </c>
      <c r="E122" s="1">
        <f t="shared" si="62"/>
        <v>116.33828992609357</v>
      </c>
    </row>
    <row r="123" spans="1:12" x14ac:dyDescent="0.2">
      <c r="A123" s="2" t="s">
        <v>15</v>
      </c>
      <c r="B123" s="1">
        <f>STDEV(B118:B121)</f>
        <v>44.479370526847163</v>
      </c>
      <c r="C123" s="1">
        <f t="shared" ref="C123:E123" si="63">STDEV(C118:C121)</f>
        <v>7.3174891275585594</v>
      </c>
      <c r="D123" s="1">
        <f t="shared" si="63"/>
        <v>2478.1410036662855</v>
      </c>
      <c r="E123" s="1">
        <f t="shared" si="63"/>
        <v>5.0265435031061028</v>
      </c>
    </row>
    <row r="126" spans="1:12" x14ac:dyDescent="0.2">
      <c r="A126" s="2" t="s">
        <v>16</v>
      </c>
      <c r="B126" s="1">
        <f>B118*100/39009</f>
        <v>1.0080259256410915</v>
      </c>
      <c r="C126" s="1">
        <f t="shared" ref="C126:E126" si="64">C118*100/39009</f>
        <v>0.39203543920021516</v>
      </c>
      <c r="D126" s="1">
        <f t="shared" si="64"/>
        <v>18.009335406561355</v>
      </c>
      <c r="E126" s="1">
        <f t="shared" si="64"/>
        <v>0.28887841604470482</v>
      </c>
    </row>
    <row r="127" spans="1:12" x14ac:dyDescent="0.2">
      <c r="B127" s="1">
        <f t="shared" ref="B127:E129" si="65">B119*100/39009</f>
        <v>1.0262266520981853</v>
      </c>
      <c r="C127" s="1">
        <f t="shared" si="65"/>
        <v>0.4034432225042085</v>
      </c>
      <c r="D127" s="1">
        <f t="shared" si="65"/>
        <v>29.574351721080401</v>
      </c>
      <c r="E127" s="1">
        <f t="shared" si="65"/>
        <v>0.30360340706304828</v>
      </c>
    </row>
    <row r="128" spans="1:12" x14ac:dyDescent="0.2">
      <c r="B128" s="1">
        <f t="shared" si="65"/>
        <v>1.0401839138667712</v>
      </c>
      <c r="C128" s="1">
        <f t="shared" si="65"/>
        <v>0.36226901035190645</v>
      </c>
      <c r="D128" s="1">
        <f t="shared" si="65"/>
        <v>17.842244305368197</v>
      </c>
      <c r="E128" s="1">
        <f t="shared" si="65"/>
        <v>0.28655680929127664</v>
      </c>
    </row>
    <row r="129" spans="1:9" x14ac:dyDescent="0.2">
      <c r="B129" s="1">
        <f t="shared" si="65"/>
        <v>0.79829091499475269</v>
      </c>
      <c r="C129" s="1">
        <f t="shared" si="65"/>
        <v>0.37168874744818758</v>
      </c>
      <c r="D129" s="1">
        <f t="shared" si="65"/>
        <v>15.421292561227215</v>
      </c>
      <c r="E129" s="1">
        <f t="shared" si="65"/>
        <v>0.31389930424219215</v>
      </c>
    </row>
    <row r="130" spans="1:9" x14ac:dyDescent="0.2">
      <c r="A130" s="2" t="s">
        <v>5</v>
      </c>
      <c r="B130" s="4">
        <f>AVERAGE(B126:B129)</f>
        <v>0.9681818516502001</v>
      </c>
      <c r="C130" s="4">
        <f t="shared" ref="C130:E130" si="66">AVERAGE(C126:C129)</f>
        <v>0.3823591048761294</v>
      </c>
      <c r="D130" s="4">
        <f t="shared" si="66"/>
        <v>20.211805998559292</v>
      </c>
      <c r="E130" s="4">
        <f t="shared" si="66"/>
        <v>0.29823448416030551</v>
      </c>
    </row>
    <row r="131" spans="1:9" x14ac:dyDescent="0.2">
      <c r="A131" s="2" t="s">
        <v>15</v>
      </c>
      <c r="B131" s="1">
        <f>STDEV(B126:B129)</f>
        <v>0.11402335493564854</v>
      </c>
      <c r="C131" s="1">
        <f t="shared" ref="C131:E131" si="67">STDEV(C126:C129)</f>
        <v>1.8758463758513578E-2</v>
      </c>
      <c r="D131" s="1">
        <f t="shared" si="67"/>
        <v>6.3527416843966362</v>
      </c>
      <c r="E131" s="1">
        <f t="shared" si="67"/>
        <v>1.288559948500629E-2</v>
      </c>
    </row>
    <row r="132" spans="1:9" x14ac:dyDescent="0.2">
      <c r="F132" s="4">
        <f>D130/(C130+E130)</f>
        <v>29.697320580369546</v>
      </c>
    </row>
    <row r="133" spans="1:9" x14ac:dyDescent="0.2">
      <c r="H133" s="2"/>
      <c r="I133" s="2" t="s">
        <v>0</v>
      </c>
    </row>
    <row r="134" spans="1:9" x14ac:dyDescent="0.2">
      <c r="A134" s="3" t="s">
        <v>21</v>
      </c>
      <c r="B134" s="1">
        <v>313.32982456140354</v>
      </c>
      <c r="C134" s="1">
        <v>136.11498257839725</v>
      </c>
      <c r="D134" s="1">
        <v>90.766891891891888</v>
      </c>
      <c r="E134" s="1">
        <v>55.879870129870127</v>
      </c>
      <c r="G134" s="2" t="s">
        <v>14</v>
      </c>
      <c r="H134" s="2" t="s">
        <v>4</v>
      </c>
      <c r="I134" s="2">
        <v>24386.12274368231</v>
      </c>
    </row>
    <row r="135" spans="1:9" x14ac:dyDescent="0.2">
      <c r="B135" s="1">
        <v>251.64204545454547</v>
      </c>
      <c r="C135" s="1">
        <v>132.67469879518072</v>
      </c>
      <c r="D135" s="1">
        <v>79.493670886075947</v>
      </c>
      <c r="E135" s="1">
        <v>52.263157894736842</v>
      </c>
      <c r="G135" s="2" t="s">
        <v>23</v>
      </c>
      <c r="H135" s="2"/>
      <c r="I135" s="2">
        <v>17470.149659863946</v>
      </c>
    </row>
    <row r="136" spans="1:9" x14ac:dyDescent="0.2">
      <c r="B136" s="1">
        <v>170.68711656441718</v>
      </c>
      <c r="C136" s="1">
        <v>134.63698630136989</v>
      </c>
      <c r="D136" s="1">
        <v>82.396103896103895</v>
      </c>
      <c r="E136" s="1">
        <v>54.083870967741937</v>
      </c>
      <c r="H136" s="2"/>
      <c r="I136" s="2">
        <v>23435.942652329748</v>
      </c>
    </row>
    <row r="137" spans="1:9" x14ac:dyDescent="0.2">
      <c r="B137" s="1">
        <v>201.07246376811594</v>
      </c>
      <c r="C137" s="1">
        <v>124.92605633802818</v>
      </c>
      <c r="D137" s="1">
        <v>77.997198879551831</v>
      </c>
      <c r="E137" s="1">
        <v>58.26568265682657</v>
      </c>
      <c r="H137" s="2"/>
      <c r="I137" s="2">
        <v>22395.37634408602</v>
      </c>
    </row>
    <row r="138" spans="1:9" x14ac:dyDescent="0.2">
      <c r="A138" s="2" t="s">
        <v>5</v>
      </c>
      <c r="B138" s="1">
        <f>AVERAGE(B134:B137)</f>
        <v>234.18286258712055</v>
      </c>
      <c r="C138" s="1">
        <f t="shared" ref="C138:E138" si="68">AVERAGE(C134:C137)</f>
        <v>132.08818100324402</v>
      </c>
      <c r="D138" s="1">
        <f t="shared" si="68"/>
        <v>82.663466388405894</v>
      </c>
      <c r="E138" s="1">
        <f t="shared" si="68"/>
        <v>55.123145412293866</v>
      </c>
      <c r="H138" s="2"/>
      <c r="I138" s="2">
        <v>21282.816608996542</v>
      </c>
    </row>
    <row r="139" spans="1:9" x14ac:dyDescent="0.2">
      <c r="A139" s="2" t="s">
        <v>15</v>
      </c>
      <c r="B139" s="1">
        <f>STDEV(B134:B137)</f>
        <v>62.442167720993076</v>
      </c>
      <c r="C139" s="1">
        <f t="shared" ref="C139:E139" si="69">STDEV(C134:C137)</f>
        <v>4.9783388197859226</v>
      </c>
      <c r="D139" s="1">
        <f t="shared" si="69"/>
        <v>5.7025913286158909</v>
      </c>
      <c r="E139" s="1">
        <f t="shared" si="69"/>
        <v>2.5630575883208175</v>
      </c>
      <c r="H139" s="2"/>
      <c r="I139" s="2">
        <v>22726.595441595444</v>
      </c>
    </row>
    <row r="140" spans="1:9" x14ac:dyDescent="0.2">
      <c r="H140" s="2"/>
      <c r="I140" s="2">
        <v>20088.446428571424</v>
      </c>
    </row>
    <row r="141" spans="1:9" x14ac:dyDescent="0.2">
      <c r="A141" s="2" t="s">
        <v>16</v>
      </c>
      <c r="B141" s="1">
        <f>B134*100/21971</f>
        <v>1.4261063427308887</v>
      </c>
      <c r="C141" s="1">
        <f t="shared" ref="C141:E141" si="70">C134*100/21971</f>
        <v>0.61952110772562585</v>
      </c>
      <c r="D141" s="1">
        <f t="shared" si="70"/>
        <v>0.41312135037955433</v>
      </c>
      <c r="E141" s="1">
        <f t="shared" si="70"/>
        <v>0.25433466901766022</v>
      </c>
      <c r="H141" s="2"/>
      <c r="I141" s="2">
        <v>23982.875816993463</v>
      </c>
    </row>
    <row r="142" spans="1:9" x14ac:dyDescent="0.2">
      <c r="B142" s="1">
        <f t="shared" ref="B142:E144" si="71">B135*100/21971</f>
        <v>1.1453372420670223</v>
      </c>
      <c r="C142" s="1">
        <f t="shared" si="71"/>
        <v>0.60386281368704531</v>
      </c>
      <c r="D142" s="1">
        <f t="shared" si="71"/>
        <v>0.36181180140219354</v>
      </c>
      <c r="E142" s="1">
        <f t="shared" si="71"/>
        <v>0.23787336896243613</v>
      </c>
      <c r="H142" s="2" t="s">
        <v>5</v>
      </c>
      <c r="I142" s="2">
        <f>AVERAGE(I134:I141)</f>
        <v>21971.040712014863</v>
      </c>
    </row>
    <row r="143" spans="1:9" x14ac:dyDescent="0.2">
      <c r="B143" s="1">
        <f t="shared" si="71"/>
        <v>0.77687459180017837</v>
      </c>
      <c r="C143" s="1">
        <f t="shared" si="71"/>
        <v>0.61279407537831632</v>
      </c>
      <c r="D143" s="1">
        <f t="shared" si="71"/>
        <v>0.375022092285758</v>
      </c>
      <c r="E143" s="1">
        <f t="shared" si="71"/>
        <v>0.2461602611066494</v>
      </c>
      <c r="H143" s="2" t="s">
        <v>15</v>
      </c>
      <c r="I143" s="2">
        <f>STDEV(I134:I141)</f>
        <v>2300.7078723559293</v>
      </c>
    </row>
    <row r="144" spans="1:9" x14ac:dyDescent="0.2">
      <c r="B144" s="1">
        <f t="shared" si="71"/>
        <v>0.91517210763331625</v>
      </c>
      <c r="C144" s="1">
        <f t="shared" si="71"/>
        <v>0.56859522251162065</v>
      </c>
      <c r="D144" s="1">
        <f t="shared" si="71"/>
        <v>0.35500067761845994</v>
      </c>
      <c r="E144" s="1">
        <f t="shared" si="71"/>
        <v>0.26519358543910865</v>
      </c>
      <c r="H144" s="2"/>
      <c r="I144" s="2"/>
    </row>
    <row r="145" spans="1:9" x14ac:dyDescent="0.2">
      <c r="A145" s="2" t="s">
        <v>5</v>
      </c>
      <c r="B145" s="4">
        <f>AVERAGE(B141:B144)</f>
        <v>1.0658725710578514</v>
      </c>
      <c r="C145" s="4">
        <f t="shared" ref="C145:E145" si="72">AVERAGE(C141:C144)</f>
        <v>0.60119330482565203</v>
      </c>
      <c r="D145" s="4">
        <f t="shared" si="72"/>
        <v>0.37623898042149151</v>
      </c>
      <c r="E145" s="4">
        <f t="shared" si="72"/>
        <v>0.25089047113146357</v>
      </c>
      <c r="H145" s="2"/>
      <c r="I145" s="2"/>
    </row>
    <row r="146" spans="1:9" x14ac:dyDescent="0.2">
      <c r="A146" s="2" t="s">
        <v>15</v>
      </c>
      <c r="B146" s="1">
        <f>STDEV(B141:B144)</f>
        <v>0.28420266588226933</v>
      </c>
      <c r="C146" s="1">
        <f t="shared" ref="C146:E146" si="73">STDEV(C141:C144)</f>
        <v>2.2658681078630581E-2</v>
      </c>
      <c r="D146" s="1">
        <f t="shared" si="73"/>
        <v>2.5955083194282864E-2</v>
      </c>
      <c r="E146" s="1">
        <f t="shared" si="73"/>
        <v>1.1665639198583648E-2</v>
      </c>
      <c r="H146" s="2" t="s">
        <v>16</v>
      </c>
      <c r="I146" s="2">
        <f>I134*100/21971</f>
        <v>110.99232053016391</v>
      </c>
    </row>
    <row r="147" spans="1:9" x14ac:dyDescent="0.2">
      <c r="F147" s="4">
        <f>B145/(D145+E145)</f>
        <v>1.6996053500891093</v>
      </c>
      <c r="H147" s="2"/>
      <c r="I147" s="2">
        <f t="shared" ref="I147:I153" si="74">I135*100/21971</f>
        <v>79.514585862564047</v>
      </c>
    </row>
    <row r="148" spans="1:9" x14ac:dyDescent="0.2">
      <c r="H148" s="2"/>
      <c r="I148" s="2">
        <f t="shared" si="74"/>
        <v>106.66761937248985</v>
      </c>
    </row>
    <row r="149" spans="1:9" x14ac:dyDescent="0.2">
      <c r="H149" s="2"/>
      <c r="I149" s="2">
        <f t="shared" si="74"/>
        <v>101.93152948926321</v>
      </c>
    </row>
    <row r="150" spans="1:9" x14ac:dyDescent="0.2">
      <c r="H150" s="2"/>
      <c r="I150" s="2">
        <f t="shared" si="74"/>
        <v>96.867764821794822</v>
      </c>
    </row>
    <row r="151" spans="1:9" x14ac:dyDescent="0.2">
      <c r="H151" s="2"/>
      <c r="I151" s="2">
        <f t="shared" si="74"/>
        <v>103.43905803830249</v>
      </c>
    </row>
    <row r="152" spans="1:9" x14ac:dyDescent="0.2">
      <c r="H152" s="2"/>
      <c r="I152" s="2">
        <f t="shared" si="74"/>
        <v>91.431643660149405</v>
      </c>
    </row>
    <row r="153" spans="1:9" x14ac:dyDescent="0.2">
      <c r="H153" s="2"/>
      <c r="I153" s="2">
        <f t="shared" si="74"/>
        <v>109.15696061623714</v>
      </c>
    </row>
    <row r="154" spans="1:9" x14ac:dyDescent="0.2">
      <c r="H154" s="2" t="s">
        <v>5</v>
      </c>
      <c r="I154" s="3">
        <f>AVERAGE(I146:I153)</f>
        <v>100.00018529887062</v>
      </c>
    </row>
    <row r="155" spans="1:9" x14ac:dyDescent="0.2">
      <c r="H155" s="2" t="s">
        <v>15</v>
      </c>
      <c r="I155" s="2">
        <f>STDEV(I146:I153)</f>
        <v>10.471566484711341</v>
      </c>
    </row>
    <row r="156" spans="1:9" x14ac:dyDescent="0.2">
      <c r="H156" s="2"/>
      <c r="I156" s="2"/>
    </row>
    <row r="158" spans="1:9" x14ac:dyDescent="0.2">
      <c r="I158" s="2" t="s">
        <v>0</v>
      </c>
    </row>
    <row r="159" spans="1:9" x14ac:dyDescent="0.2">
      <c r="A159" s="3" t="s">
        <v>28</v>
      </c>
      <c r="B159" s="1">
        <v>6846.1391941391939</v>
      </c>
      <c r="C159" s="1">
        <v>148.92182410423453</v>
      </c>
      <c r="D159" s="1">
        <v>156.40863787375417</v>
      </c>
      <c r="E159" s="1">
        <v>59.966542750929364</v>
      </c>
      <c r="G159" s="2" t="s">
        <v>14</v>
      </c>
      <c r="I159" s="1">
        <v>21282.816608996542</v>
      </c>
    </row>
    <row r="160" spans="1:9" x14ac:dyDescent="0.2">
      <c r="B160" s="1">
        <v>5982.5357142857147</v>
      </c>
      <c r="C160" s="1">
        <v>146.81216931216932</v>
      </c>
      <c r="D160" s="1">
        <v>151.86706948640483</v>
      </c>
      <c r="E160" s="1">
        <v>48.80294117647059</v>
      </c>
      <c r="G160" s="2" t="s">
        <v>37</v>
      </c>
      <c r="I160" s="1">
        <v>22726.595441595444</v>
      </c>
    </row>
    <row r="161" spans="1:9" x14ac:dyDescent="0.2">
      <c r="B161" s="1">
        <v>5481.7049689440992</v>
      </c>
      <c r="C161" s="1">
        <v>139.83142857142857</v>
      </c>
      <c r="D161" s="1">
        <v>165.27118644067795</v>
      </c>
      <c r="E161" s="1">
        <v>50.487878787878785</v>
      </c>
      <c r="I161" s="1">
        <v>20088.446428571424</v>
      </c>
    </row>
    <row r="162" spans="1:9" x14ac:dyDescent="0.2">
      <c r="B162" s="1">
        <v>5196.6885813148792</v>
      </c>
      <c r="C162" s="1">
        <v>143.30000000000001</v>
      </c>
      <c r="D162" s="1">
        <v>191.68208092485551</v>
      </c>
      <c r="E162" s="1">
        <v>55.292682926829272</v>
      </c>
      <c r="I162" s="1">
        <v>23982.875816993463</v>
      </c>
    </row>
    <row r="163" spans="1:9" x14ac:dyDescent="0.2">
      <c r="A163" s="2" t="s">
        <v>5</v>
      </c>
      <c r="B163" s="1">
        <f>AVERAGE(B159:B162)</f>
        <v>5876.7671146709718</v>
      </c>
      <c r="C163" s="1">
        <f t="shared" ref="C163:E163" si="75">AVERAGE(C159:C162)</f>
        <v>144.7163554969581</v>
      </c>
      <c r="D163" s="1">
        <f t="shared" si="75"/>
        <v>166.30724368142313</v>
      </c>
      <c r="E163" s="1">
        <f t="shared" si="75"/>
        <v>53.637511410527011</v>
      </c>
      <c r="H163" s="2" t="s">
        <v>5</v>
      </c>
      <c r="I163" s="1">
        <f>AVERAGE(I159:I162)</f>
        <v>22020.183574039216</v>
      </c>
    </row>
    <row r="164" spans="1:9" x14ac:dyDescent="0.2">
      <c r="A164" s="2" t="s">
        <v>15</v>
      </c>
      <c r="B164" s="1">
        <f>STDEV(B159:B162)</f>
        <v>723.29112065039385</v>
      </c>
      <c r="C164" s="1">
        <f t="shared" ref="C164:E164" si="76">STDEV(C159:C162)</f>
        <v>3.9977900443596961</v>
      </c>
      <c r="D164" s="1">
        <f t="shared" si="76"/>
        <v>17.808769445181341</v>
      </c>
      <c r="E164" s="1">
        <f t="shared" si="76"/>
        <v>5.0361852448669859</v>
      </c>
      <c r="H164" s="2" t="s">
        <v>15</v>
      </c>
      <c r="I164" s="1">
        <f>STDEV(I159:I162)</f>
        <v>1695.7296372057024</v>
      </c>
    </row>
    <row r="166" spans="1:9" x14ac:dyDescent="0.2">
      <c r="A166" s="2" t="s">
        <v>16</v>
      </c>
      <c r="B166" s="1">
        <f>B159*100/22020</f>
        <v>31.090550382103515</v>
      </c>
      <c r="C166" s="1">
        <f t="shared" ref="C166:E166" si="77">C159*100/22020</f>
        <v>0.67630256178126491</v>
      </c>
      <c r="D166" s="1">
        <f t="shared" si="77"/>
        <v>0.71030262431314339</v>
      </c>
      <c r="E166" s="1">
        <f t="shared" si="77"/>
        <v>0.27232762375535591</v>
      </c>
      <c r="H166" s="2" t="s">
        <v>16</v>
      </c>
      <c r="I166" s="1">
        <f>I159*100/22020</f>
        <v>96.652209850120528</v>
      </c>
    </row>
    <row r="167" spans="1:9" x14ac:dyDescent="0.2">
      <c r="B167" s="1">
        <f t="shared" ref="B167:E169" si="78">B160*100/22020</f>
        <v>27.168645387310239</v>
      </c>
      <c r="C167" s="1">
        <f t="shared" si="78"/>
        <v>0.66672193148124126</v>
      </c>
      <c r="D167" s="1">
        <f t="shared" si="78"/>
        <v>0.68967788140964958</v>
      </c>
      <c r="E167" s="1">
        <f t="shared" si="78"/>
        <v>0.22163006892130147</v>
      </c>
      <c r="H167" s="2"/>
      <c r="I167" s="1">
        <f t="shared" ref="I167:I169" si="79">I160*100/22020</f>
        <v>103.20888029789029</v>
      </c>
    </row>
    <row r="168" spans="1:9" x14ac:dyDescent="0.2">
      <c r="B168" s="1">
        <f t="shared" si="78"/>
        <v>24.894209668229333</v>
      </c>
      <c r="C168" s="1">
        <f t="shared" si="78"/>
        <v>0.63502011158686911</v>
      </c>
      <c r="D168" s="1">
        <f t="shared" si="78"/>
        <v>0.75055034714204338</v>
      </c>
      <c r="E168" s="1">
        <f t="shared" si="78"/>
        <v>0.2292819200176148</v>
      </c>
      <c r="H168" s="2"/>
      <c r="I168" s="1">
        <f t="shared" si="79"/>
        <v>91.228185415855705</v>
      </c>
    </row>
    <row r="169" spans="1:9" x14ac:dyDescent="0.2">
      <c r="B169" s="1">
        <f t="shared" si="78"/>
        <v>23.599857317506263</v>
      </c>
      <c r="C169" s="1">
        <f t="shared" si="78"/>
        <v>0.65077202543142609</v>
      </c>
      <c r="D169" s="1">
        <f t="shared" si="78"/>
        <v>0.87049083072141464</v>
      </c>
      <c r="E169" s="1">
        <f t="shared" si="78"/>
        <v>0.25110210230167701</v>
      </c>
      <c r="H169" s="2"/>
      <c r="I169" s="1">
        <f t="shared" si="79"/>
        <v>108.91405911441173</v>
      </c>
    </row>
    <row r="170" spans="1:9" x14ac:dyDescent="0.2">
      <c r="A170" s="2" t="s">
        <v>5</v>
      </c>
      <c r="B170" s="4">
        <f>AVERAGE(B166:B169)</f>
        <v>26.688315688787338</v>
      </c>
      <c r="C170" s="4">
        <f t="shared" ref="C170:E170" si="80">AVERAGE(C166:C169)</f>
        <v>0.65720415757020034</v>
      </c>
      <c r="D170" s="4">
        <f t="shared" si="80"/>
        <v>0.75525542089656272</v>
      </c>
      <c r="E170" s="4">
        <f t="shared" si="80"/>
        <v>0.24358542874898731</v>
      </c>
      <c r="H170" s="2" t="s">
        <v>5</v>
      </c>
      <c r="I170" s="1">
        <f>AVERAGE(I166:I169)</f>
        <v>100.00083366956956</v>
      </c>
    </row>
    <row r="171" spans="1:9" x14ac:dyDescent="0.2">
      <c r="A171" s="2" t="s">
        <v>15</v>
      </c>
      <c r="B171" s="1">
        <f>STDEV(B166:B169)</f>
        <v>3.2847008203923291</v>
      </c>
      <c r="C171" s="1">
        <f t="shared" ref="C171:E171" si="81">STDEV(C166:C169)</f>
        <v>1.8155268139689807E-2</v>
      </c>
      <c r="D171" s="1">
        <f t="shared" si="81"/>
        <v>8.0875428906363928E-2</v>
      </c>
      <c r="E171" s="1">
        <f t="shared" si="81"/>
        <v>2.2870959331821043E-2</v>
      </c>
      <c r="H171" s="2" t="s">
        <v>15</v>
      </c>
      <c r="I171" s="1">
        <f>STDEV(I166:I169)</f>
        <v>7.7008612043855633</v>
      </c>
    </row>
    <row r="172" spans="1:9" x14ac:dyDescent="0.2">
      <c r="F172" s="4">
        <f>B170/(C170+E170)</f>
        <v>29.627691187951349</v>
      </c>
    </row>
    <row r="174" spans="1:9" x14ac:dyDescent="0.2">
      <c r="A174" s="3" t="s">
        <v>31</v>
      </c>
      <c r="B174" s="1">
        <v>2947.7519000000002</v>
      </c>
      <c r="C174" s="1">
        <v>4873.5457999999999</v>
      </c>
      <c r="D174" s="1">
        <v>121.84251999999999</v>
      </c>
      <c r="E174" s="1">
        <v>63.675573</v>
      </c>
    </row>
    <row r="175" spans="1:9" x14ac:dyDescent="0.2">
      <c r="B175" s="1">
        <v>3282.9339</v>
      </c>
      <c r="C175" s="1">
        <v>5682.4984000000004</v>
      </c>
      <c r="D175" s="1">
        <v>116.05929</v>
      </c>
      <c r="E175" s="1">
        <v>63.903703999999998</v>
      </c>
    </row>
    <row r="176" spans="1:9" x14ac:dyDescent="0.2">
      <c r="B176" s="1">
        <v>2518.6975000000002</v>
      </c>
      <c r="C176" s="1">
        <v>6262.8914000000004</v>
      </c>
      <c r="D176" s="1">
        <v>103.27164</v>
      </c>
      <c r="E176" s="1">
        <v>73.518518999999998</v>
      </c>
    </row>
    <row r="177" spans="1:6" x14ac:dyDescent="0.2">
      <c r="B177" s="1">
        <v>2804.6390000000001</v>
      </c>
      <c r="C177" s="1">
        <v>5238.3094000000001</v>
      </c>
      <c r="D177" s="1">
        <v>114.14343</v>
      </c>
      <c r="E177" s="1">
        <v>56.364516000000002</v>
      </c>
    </row>
    <row r="178" spans="1:6" x14ac:dyDescent="0.2">
      <c r="A178" s="2" t="s">
        <v>5</v>
      </c>
      <c r="B178" s="1">
        <f>AVERAGE(B174:B177)</f>
        <v>2888.5055750000001</v>
      </c>
      <c r="C178" s="1">
        <f t="shared" ref="C178:E178" si="82">AVERAGE(C174:C177)</f>
        <v>5514.3112500000007</v>
      </c>
      <c r="D178" s="1">
        <f t="shared" si="82"/>
        <v>113.82921999999999</v>
      </c>
      <c r="E178" s="1">
        <f t="shared" si="82"/>
        <v>64.365577999999999</v>
      </c>
    </row>
    <row r="179" spans="1:6" x14ac:dyDescent="0.2">
      <c r="A179" s="2" t="s">
        <v>15</v>
      </c>
      <c r="B179" s="1">
        <f>STDEV(B174:B177)</f>
        <v>317.7396446388916</v>
      </c>
      <c r="C179" s="1">
        <f t="shared" ref="C179:E179" si="83">STDEV(C174:C177)</f>
        <v>598.72546338486688</v>
      </c>
      <c r="D179" s="1">
        <f t="shared" si="83"/>
        <v>7.7620317888939319</v>
      </c>
      <c r="E179" s="1">
        <f t="shared" si="83"/>
        <v>7.0352151487884136</v>
      </c>
    </row>
    <row r="181" spans="1:6" x14ac:dyDescent="0.2">
      <c r="A181" s="2" t="s">
        <v>16</v>
      </c>
      <c r="B181" s="1">
        <f>B174*100/22020</f>
        <v>13.386702543142597</v>
      </c>
      <c r="C181" s="1">
        <f t="shared" ref="C181:E181" si="84">C174*100/22020</f>
        <v>22.132360581289735</v>
      </c>
      <c r="D181" s="1">
        <f t="shared" si="84"/>
        <v>0.55332661217075385</v>
      </c>
      <c r="E181" s="1">
        <f t="shared" si="84"/>
        <v>0.28917153950953678</v>
      </c>
    </row>
    <row r="182" spans="1:6" x14ac:dyDescent="0.2">
      <c r="B182" s="1">
        <f t="shared" ref="B182:E184" si="85">B175*100/22020</f>
        <v>14.908873297002726</v>
      </c>
      <c r="C182" s="1">
        <f t="shared" si="85"/>
        <v>25.806078110808361</v>
      </c>
      <c r="D182" s="1">
        <f t="shared" si="85"/>
        <v>0.52706307901907357</v>
      </c>
      <c r="E182" s="1">
        <f t="shared" si="85"/>
        <v>0.29020755676657584</v>
      </c>
    </row>
    <row r="183" spans="1:6" x14ac:dyDescent="0.2">
      <c r="B183" s="1">
        <f t="shared" si="85"/>
        <v>11.438226612170755</v>
      </c>
      <c r="C183" s="1">
        <f t="shared" si="85"/>
        <v>28.441831970935514</v>
      </c>
      <c r="D183" s="1">
        <f t="shared" si="85"/>
        <v>0.46899019073569487</v>
      </c>
      <c r="E183" s="1">
        <f t="shared" si="85"/>
        <v>0.33387156675749319</v>
      </c>
    </row>
    <row r="184" spans="1:6" x14ac:dyDescent="0.2">
      <c r="B184" s="1">
        <f t="shared" si="85"/>
        <v>12.736780199818348</v>
      </c>
      <c r="C184" s="1">
        <f t="shared" si="85"/>
        <v>23.788871026339692</v>
      </c>
      <c r="D184" s="1">
        <f t="shared" si="85"/>
        <v>0.51836253405994548</v>
      </c>
      <c r="E184" s="1">
        <f t="shared" si="85"/>
        <v>0.25596964577656678</v>
      </c>
    </row>
    <row r="185" spans="1:6" x14ac:dyDescent="0.2">
      <c r="A185" s="2" t="s">
        <v>5</v>
      </c>
      <c r="B185" s="4">
        <f>AVERAGE(B181:B184)</f>
        <v>13.117645663033608</v>
      </c>
      <c r="C185" s="4">
        <f t="shared" ref="C185:E185" si="86">AVERAGE(C181:C184)</f>
        <v>25.042285422343326</v>
      </c>
      <c r="D185" s="4">
        <f t="shared" si="86"/>
        <v>0.51693560399636695</v>
      </c>
      <c r="E185" s="4">
        <f t="shared" si="86"/>
        <v>0.29230507720254317</v>
      </c>
    </row>
    <row r="186" spans="1:6" x14ac:dyDescent="0.2">
      <c r="A186" s="2" t="s">
        <v>15</v>
      </c>
      <c r="B186" s="1">
        <f>STDEV(B181:B184)</f>
        <v>1.4429593307851576</v>
      </c>
      <c r="C186" s="1">
        <f t="shared" ref="C186:E186" si="87">STDEV(C181:C184)</f>
        <v>2.7190075539730563</v>
      </c>
      <c r="D186" s="1">
        <f t="shared" si="87"/>
        <v>3.5249917297429295E-2</v>
      </c>
      <c r="E186" s="1">
        <f t="shared" si="87"/>
        <v>3.1949205943634942E-2</v>
      </c>
    </row>
    <row r="187" spans="1:6" x14ac:dyDescent="0.2">
      <c r="F187" s="4">
        <f>C185/(D185+E185)</f>
        <v>30.945410931692855</v>
      </c>
    </row>
    <row r="188" spans="1:6" x14ac:dyDescent="0.2">
      <c r="A188" s="1"/>
    </row>
    <row r="189" spans="1:6" x14ac:dyDescent="0.2">
      <c r="A189" s="3" t="s">
        <v>33</v>
      </c>
      <c r="B189" s="1">
        <v>5991.4200743494412</v>
      </c>
      <c r="C189" s="1">
        <v>13690.710424710425</v>
      </c>
      <c r="D189" s="1">
        <v>375.30370370370372</v>
      </c>
      <c r="E189" s="1">
        <v>74.275471698113208</v>
      </c>
    </row>
    <row r="190" spans="1:6" x14ac:dyDescent="0.2">
      <c r="B190" s="1">
        <v>6116.0766773162941</v>
      </c>
      <c r="C190" s="1">
        <v>11989.669117647058</v>
      </c>
      <c r="D190" s="1">
        <v>324.03389830508479</v>
      </c>
      <c r="E190" s="1">
        <v>72.134482758620692</v>
      </c>
    </row>
    <row r="191" spans="1:6" x14ac:dyDescent="0.2">
      <c r="B191" s="1">
        <v>6942.9309090909082</v>
      </c>
      <c r="C191" s="1">
        <v>12507.003584229389</v>
      </c>
      <c r="D191" s="1">
        <v>338.49050632911388</v>
      </c>
      <c r="E191" s="1">
        <v>70.688888888888897</v>
      </c>
    </row>
    <row r="192" spans="1:6" x14ac:dyDescent="0.2">
      <c r="B192" s="1">
        <v>4829.5077881619936</v>
      </c>
      <c r="C192" s="1">
        <v>13037.798701298701</v>
      </c>
      <c r="D192" s="1">
        <v>407.984375</v>
      </c>
      <c r="E192" s="1">
        <v>74.874045801526719</v>
      </c>
    </row>
    <row r="193" spans="1:9" x14ac:dyDescent="0.2">
      <c r="A193" s="2" t="s">
        <v>5</v>
      </c>
      <c r="B193" s="1">
        <f>AVERAGE(B189:B192)</f>
        <v>5969.9838622296593</v>
      </c>
      <c r="C193" s="1">
        <f t="shared" ref="C193:E193" si="88">AVERAGE(C189:C192)</f>
        <v>12806.295456971393</v>
      </c>
      <c r="D193" s="1">
        <f t="shared" si="88"/>
        <v>361.45312083447561</v>
      </c>
      <c r="E193" s="1">
        <f t="shared" si="88"/>
        <v>72.993222286787372</v>
      </c>
    </row>
    <row r="194" spans="1:9" x14ac:dyDescent="0.2">
      <c r="A194" s="2" t="s">
        <v>15</v>
      </c>
      <c r="B194" s="1">
        <f>STDEV(B189:B192)</f>
        <v>869.69616405707529</v>
      </c>
      <c r="C194" s="1">
        <f t="shared" ref="C194:E194" si="89">STDEV(C189:C192)</f>
        <v>728.52311573085615</v>
      </c>
      <c r="D194" s="1">
        <f t="shared" si="89"/>
        <v>37.790987195625995</v>
      </c>
      <c r="E194" s="1">
        <f t="shared" si="89"/>
        <v>1.9346874538581322</v>
      </c>
    </row>
    <row r="197" spans="1:9" x14ac:dyDescent="0.2">
      <c r="A197" s="2" t="s">
        <v>16</v>
      </c>
      <c r="B197" s="1">
        <f>B189*100/22020</f>
        <v>27.208992163258134</v>
      </c>
      <c r="C197" s="1">
        <f t="shared" ref="C197:E197" si="90">C189*100/22020</f>
        <v>62.173980130383406</v>
      </c>
      <c r="D197" s="1">
        <f t="shared" si="90"/>
        <v>1.7043764927506981</v>
      </c>
      <c r="E197" s="1">
        <f t="shared" si="90"/>
        <v>0.33730913577708088</v>
      </c>
    </row>
    <row r="198" spans="1:9" x14ac:dyDescent="0.2">
      <c r="B198" s="1">
        <f t="shared" ref="B198:E200" si="91">B190*100/22020</f>
        <v>27.775098443761557</v>
      </c>
      <c r="C198" s="1">
        <f t="shared" si="91"/>
        <v>54.448996901212794</v>
      </c>
      <c r="D198" s="1">
        <f t="shared" si="91"/>
        <v>1.4715435890330826</v>
      </c>
      <c r="E198" s="1">
        <f t="shared" si="91"/>
        <v>0.32758620689655171</v>
      </c>
    </row>
    <row r="199" spans="1:9" x14ac:dyDescent="0.2">
      <c r="B199" s="1">
        <f t="shared" si="91"/>
        <v>31.530113120303852</v>
      </c>
      <c r="C199" s="1">
        <f t="shared" si="91"/>
        <v>56.798381399770165</v>
      </c>
      <c r="D199" s="1">
        <f t="shared" si="91"/>
        <v>1.5371957598960666</v>
      </c>
      <c r="E199" s="1">
        <f t="shared" si="91"/>
        <v>0.32102129377333738</v>
      </c>
    </row>
    <row r="200" spans="1:9" x14ac:dyDescent="0.2">
      <c r="B200" s="1">
        <f t="shared" si="91"/>
        <v>21.932369610181624</v>
      </c>
      <c r="C200" s="1">
        <f t="shared" si="91"/>
        <v>59.208895101265682</v>
      </c>
      <c r="D200" s="1">
        <f t="shared" si="91"/>
        <v>1.8527900772025432</v>
      </c>
      <c r="E200" s="1">
        <f t="shared" si="91"/>
        <v>0.34002745595607048</v>
      </c>
    </row>
    <row r="201" spans="1:9" x14ac:dyDescent="0.2">
      <c r="A201" s="2" t="s">
        <v>5</v>
      </c>
      <c r="B201" s="4">
        <f>AVERAGE(B197:B200)</f>
        <v>27.111643334376293</v>
      </c>
      <c r="C201" s="4">
        <f t="shared" ref="C201:E201" si="92">AVERAGE(C197:C200)</f>
        <v>58.157563383158013</v>
      </c>
      <c r="D201" s="4">
        <f t="shared" si="92"/>
        <v>1.6414764797205978</v>
      </c>
      <c r="E201" s="4">
        <f t="shared" si="92"/>
        <v>0.33148602310076014</v>
      </c>
    </row>
    <row r="202" spans="1:9" x14ac:dyDescent="0.2">
      <c r="A202" s="2" t="s">
        <v>15</v>
      </c>
      <c r="B202" s="1">
        <f>STDEV(B197:B200)</f>
        <v>3.9495738603863995</v>
      </c>
      <c r="C202" s="1">
        <f t="shared" ref="C202:E202" si="93">STDEV(C197:C200)</f>
        <v>3.3084610160347712</v>
      </c>
      <c r="D202" s="1">
        <f t="shared" si="93"/>
        <v>0.17162119525715719</v>
      </c>
      <c r="E202" s="1">
        <f t="shared" si="93"/>
        <v>8.7860465661132436E-3</v>
      </c>
    </row>
    <row r="203" spans="1:9" x14ac:dyDescent="0.2">
      <c r="F203" s="4">
        <f>C201/(D201+E201)</f>
        <v>29.477277596503765</v>
      </c>
    </row>
    <row r="204" spans="1:9" x14ac:dyDescent="0.2">
      <c r="A204" s="1"/>
    </row>
    <row r="206" spans="1:9" x14ac:dyDescent="0.2">
      <c r="H206" s="2"/>
      <c r="I206" s="2" t="s">
        <v>0</v>
      </c>
    </row>
    <row r="207" spans="1:9" x14ac:dyDescent="0.2">
      <c r="A207" s="3" t="s">
        <v>22</v>
      </c>
      <c r="B207" s="1">
        <v>2065.2205882352941</v>
      </c>
      <c r="C207" s="1">
        <v>1008.3049645390072</v>
      </c>
      <c r="D207" s="1">
        <v>890.64885496183206</v>
      </c>
      <c r="E207" s="1">
        <v>75.643835616438352</v>
      </c>
      <c r="G207" s="2" t="s">
        <v>14</v>
      </c>
      <c r="H207" s="2" t="s">
        <v>4</v>
      </c>
      <c r="I207" s="2">
        <v>22573.010526315789</v>
      </c>
    </row>
    <row r="208" spans="1:9" x14ac:dyDescent="0.2">
      <c r="B208" s="1">
        <v>1996.2691131498468</v>
      </c>
      <c r="C208" s="1">
        <v>779.97689768976909</v>
      </c>
      <c r="D208" s="1">
        <v>844.85947712418294</v>
      </c>
      <c r="E208" s="1">
        <v>76.874100719424462</v>
      </c>
      <c r="G208" s="2" t="s">
        <v>36</v>
      </c>
      <c r="H208" s="2"/>
      <c r="I208" s="2">
        <v>20874.496296296296</v>
      </c>
    </row>
    <row r="209" spans="1:9" x14ac:dyDescent="0.2">
      <c r="B209" s="1">
        <v>1966.80118694362</v>
      </c>
      <c r="C209" s="1">
        <v>740.97894736842113</v>
      </c>
      <c r="D209" s="1">
        <v>528.47058823529414</v>
      </c>
      <c r="E209" s="1">
        <v>67.485804416403781</v>
      </c>
      <c r="I209" s="1">
        <v>19119.872093023256</v>
      </c>
    </row>
    <row r="210" spans="1:9" x14ac:dyDescent="0.2">
      <c r="B210" s="1">
        <v>1704.7042253521129</v>
      </c>
      <c r="C210" s="1">
        <v>887.88448844884488</v>
      </c>
      <c r="D210" s="1">
        <v>619.00346020761253</v>
      </c>
      <c r="I210" s="1">
        <v>19283.442028985504</v>
      </c>
    </row>
    <row r="211" spans="1:9" x14ac:dyDescent="0.2">
      <c r="A211" s="2" t="s">
        <v>5</v>
      </c>
      <c r="B211" s="1">
        <f>AVERAGE(B207:B210)</f>
        <v>1933.2487784202185</v>
      </c>
      <c r="C211" s="1">
        <f t="shared" ref="C211:E211" si="94">AVERAGE(C207:C210)</f>
        <v>854.28632451151054</v>
      </c>
      <c r="D211" s="1">
        <f t="shared" si="94"/>
        <v>720.74559513223039</v>
      </c>
      <c r="E211" s="1">
        <f t="shared" si="94"/>
        <v>73.334580250755536</v>
      </c>
      <c r="H211" s="2" t="s">
        <v>5</v>
      </c>
      <c r="I211" s="1">
        <f>AVERAGE(I207:I210)</f>
        <v>20462.705236155212</v>
      </c>
    </row>
    <row r="212" spans="1:9" x14ac:dyDescent="0.2">
      <c r="A212" s="2" t="s">
        <v>15</v>
      </c>
      <c r="B212" s="1">
        <f>STDEV(B207:B210)</f>
        <v>157.84644228925177</v>
      </c>
      <c r="C212" s="1">
        <f t="shared" ref="C212:E212" si="95">STDEV(C207:C210)</f>
        <v>120.01531947422649</v>
      </c>
      <c r="D212" s="1">
        <f t="shared" si="95"/>
        <v>174.73075831125018</v>
      </c>
      <c r="E212" s="1">
        <f t="shared" si="95"/>
        <v>5.1024035636432288</v>
      </c>
      <c r="H212" s="2" t="s">
        <v>15</v>
      </c>
      <c r="I212" s="1">
        <f>STDEV(I207:I210)</f>
        <v>1614.1894619250522</v>
      </c>
    </row>
    <row r="214" spans="1:9" x14ac:dyDescent="0.2">
      <c r="A214" s="2" t="s">
        <v>16</v>
      </c>
      <c r="B214" s="1">
        <f>B207*100/20463</f>
        <v>10.092462435787979</v>
      </c>
      <c r="C214" s="1">
        <f t="shared" ref="C214:E214" si="96">C207*100/20463</f>
        <v>4.9274542566535073</v>
      </c>
      <c r="D214" s="1">
        <f t="shared" si="96"/>
        <v>4.3524842640953532</v>
      </c>
      <c r="E214" s="1">
        <f t="shared" si="96"/>
        <v>0.36966151403234304</v>
      </c>
      <c r="H214" s="2" t="s">
        <v>16</v>
      </c>
      <c r="I214" s="1">
        <f>I207*100/20463</f>
        <v>110.31134499494594</v>
      </c>
    </row>
    <row r="215" spans="1:9" x14ac:dyDescent="0.2">
      <c r="B215" s="1">
        <f t="shared" ref="B215:E217" si="97">B208*100/20463</f>
        <v>9.7555056108578739</v>
      </c>
      <c r="C215" s="1">
        <f t="shared" si="97"/>
        <v>3.8116449088098965</v>
      </c>
      <c r="D215" s="1">
        <f t="shared" si="97"/>
        <v>4.1287175737877284</v>
      </c>
      <c r="E215" s="1">
        <f t="shared" si="97"/>
        <v>0.37567365840504552</v>
      </c>
      <c r="H215" s="2"/>
      <c r="I215" s="1">
        <f t="shared" ref="I215:I217" si="98">I208*100/20463</f>
        <v>102.01092848700726</v>
      </c>
    </row>
    <row r="216" spans="1:9" x14ac:dyDescent="0.2">
      <c r="B216" s="1">
        <f t="shared" si="97"/>
        <v>9.6114997162860778</v>
      </c>
      <c r="C216" s="1">
        <f t="shared" si="97"/>
        <v>3.621067034982266</v>
      </c>
      <c r="D216" s="1">
        <f t="shared" si="97"/>
        <v>2.5825665260973176</v>
      </c>
      <c r="E216" s="1">
        <f t="shared" si="97"/>
        <v>0.32979428439820058</v>
      </c>
      <c r="H216" s="2"/>
      <c r="I216" s="1">
        <f t="shared" si="98"/>
        <v>93.43630989113646</v>
      </c>
    </row>
    <row r="217" spans="1:9" x14ac:dyDescent="0.2">
      <c r="B217" s="1">
        <f t="shared" si="97"/>
        <v>8.3306662041348432</v>
      </c>
      <c r="C217" s="1">
        <f t="shared" si="97"/>
        <v>4.338975167125275</v>
      </c>
      <c r="D217" s="1">
        <f t="shared" si="97"/>
        <v>3.0249888100846039</v>
      </c>
      <c r="I217" s="1">
        <f t="shared" si="98"/>
        <v>94.235654737748632</v>
      </c>
    </row>
    <row r="218" spans="1:9" x14ac:dyDescent="0.2">
      <c r="A218" s="2" t="s">
        <v>5</v>
      </c>
      <c r="B218" s="4">
        <f>AVERAGE(B214:B217)</f>
        <v>9.4475334917666931</v>
      </c>
      <c r="C218" s="4">
        <f t="shared" ref="C218:E218" si="99">AVERAGE(C214:C217)</f>
        <v>4.1747853418927363</v>
      </c>
      <c r="D218" s="4">
        <f t="shared" si="99"/>
        <v>3.5221892935162504</v>
      </c>
      <c r="E218" s="4">
        <f t="shared" si="99"/>
        <v>0.35837648561186303</v>
      </c>
      <c r="H218" s="2" t="s">
        <v>5</v>
      </c>
      <c r="I218" s="4">
        <f>AVERAGE(I214:I217)</f>
        <v>99.998559527709574</v>
      </c>
    </row>
    <row r="219" spans="1:9" x14ac:dyDescent="0.2">
      <c r="A219" s="2" t="s">
        <v>15</v>
      </c>
      <c r="B219" s="1">
        <f>STDEV(B214:B217)</f>
        <v>0.77137488290696254</v>
      </c>
      <c r="C219" s="1">
        <f t="shared" ref="C219:E219" si="100">STDEV(C214:C217)</f>
        <v>0.58649914222854049</v>
      </c>
      <c r="D219" s="1">
        <f t="shared" si="100"/>
        <v>0.85388632317475843</v>
      </c>
      <c r="E219" s="1">
        <f t="shared" si="100"/>
        <v>2.4934777714133941E-2</v>
      </c>
      <c r="H219" s="2" t="s">
        <v>15</v>
      </c>
      <c r="I219" s="1">
        <f>STDEV(I214:I217)</f>
        <v>7.8883324142357063</v>
      </c>
    </row>
    <row r="220" spans="1:9" x14ac:dyDescent="0.2">
      <c r="F220" s="4">
        <f>B218/(D218+E218)</f>
        <v>2.4345763039453923</v>
      </c>
    </row>
    <row r="222" spans="1:9" x14ac:dyDescent="0.2">
      <c r="A222" s="3" t="s">
        <v>29</v>
      </c>
      <c r="B222" s="1">
        <v>71.287937740000004</v>
      </c>
      <c r="C222" s="1">
        <v>68.297297299999997</v>
      </c>
      <c r="D222" s="1">
        <v>237.37269370000001</v>
      </c>
      <c r="E222" s="1">
        <v>6111.2128380000004</v>
      </c>
    </row>
    <row r="223" spans="1:9" x14ac:dyDescent="0.2">
      <c r="B223" s="1">
        <v>61.131147540000001</v>
      </c>
      <c r="C223" s="1">
        <v>64.057046979999996</v>
      </c>
      <c r="D223" s="1">
        <v>238.77464789999999</v>
      </c>
      <c r="E223" s="1">
        <v>6903.0915029999996</v>
      </c>
    </row>
    <row r="224" spans="1:9" x14ac:dyDescent="0.2">
      <c r="B224" s="1">
        <v>59.099667770000003</v>
      </c>
      <c r="C224" s="1">
        <v>58.828478959999998</v>
      </c>
      <c r="D224" s="1">
        <v>208.19444440000001</v>
      </c>
      <c r="E224" s="1">
        <v>6409.2186670000001</v>
      </c>
    </row>
    <row r="225" spans="1:6" x14ac:dyDescent="0.2">
      <c r="B225" s="1">
        <v>58.508038589999998</v>
      </c>
      <c r="C225" s="1">
        <v>59.993749999999999</v>
      </c>
      <c r="D225" s="1">
        <v>221.55629139999999</v>
      </c>
      <c r="E225" s="1">
        <v>7055.3612899999998</v>
      </c>
    </row>
    <row r="226" spans="1:6" x14ac:dyDescent="0.2">
      <c r="A226" s="2" t="s">
        <v>5</v>
      </c>
      <c r="B226" s="1">
        <f>AVERAGE(B222:B225)</f>
        <v>62.50669791</v>
      </c>
      <c r="C226" s="1">
        <f t="shared" ref="C226:E226" si="101">AVERAGE(C222:C225)</f>
        <v>62.794143310000003</v>
      </c>
      <c r="D226" s="1">
        <f t="shared" si="101"/>
        <v>226.47451934999998</v>
      </c>
      <c r="E226" s="1">
        <f t="shared" si="101"/>
        <v>6619.7210745000002</v>
      </c>
    </row>
    <row r="227" spans="1:6" x14ac:dyDescent="0.2">
      <c r="A227" s="2" t="s">
        <v>15</v>
      </c>
      <c r="B227" s="1">
        <f>STDEV(B222:B225)</f>
        <v>5.9609686714123047</v>
      </c>
      <c r="C227" s="1">
        <f t="shared" ref="C227:E227" si="102">STDEV(C222:C225)</f>
        <v>4.2991598382670864</v>
      </c>
      <c r="D227" s="1">
        <f t="shared" si="102"/>
        <v>14.473118448296962</v>
      </c>
      <c r="E227" s="1">
        <f t="shared" si="102"/>
        <v>437.02520417812491</v>
      </c>
    </row>
    <row r="229" spans="1:6" x14ac:dyDescent="0.2">
      <c r="A229" s="2" t="s">
        <v>16</v>
      </c>
      <c r="B229" s="1">
        <f>B222*100/20463</f>
        <v>0.34837481180667551</v>
      </c>
      <c r="C229" s="1">
        <f t="shared" ref="C229:D229" si="103">C222*100/20463</f>
        <v>0.33375994380100671</v>
      </c>
      <c r="D229" s="1">
        <f t="shared" si="103"/>
        <v>1.1600092542637932</v>
      </c>
      <c r="E229" s="1">
        <f>E222*100/20463</f>
        <v>29.864696466793731</v>
      </c>
    </row>
    <row r="230" spans="1:6" x14ac:dyDescent="0.2">
      <c r="B230" s="1">
        <f t="shared" ref="B230:E232" si="104">B223*100/20463</f>
        <v>0.2987399088110248</v>
      </c>
      <c r="C230" s="1">
        <f t="shared" si="104"/>
        <v>0.31303839603186234</v>
      </c>
      <c r="D230" s="1">
        <f t="shared" si="104"/>
        <v>1.1668604207594193</v>
      </c>
      <c r="E230" s="1">
        <f t="shared" si="104"/>
        <v>33.734503753115376</v>
      </c>
    </row>
    <row r="231" spans="1:6" x14ac:dyDescent="0.2">
      <c r="B231" s="1">
        <f t="shared" si="104"/>
        <v>0.28881233333333334</v>
      </c>
      <c r="C231" s="1">
        <f t="shared" si="104"/>
        <v>0.28748706914919614</v>
      </c>
      <c r="D231" s="1">
        <f t="shared" si="104"/>
        <v>1.0174189727801397</v>
      </c>
      <c r="E231" s="1">
        <f t="shared" si="104"/>
        <v>31.321011909299713</v>
      </c>
    </row>
    <row r="232" spans="1:6" x14ac:dyDescent="0.2">
      <c r="B232" s="1">
        <f t="shared" si="104"/>
        <v>0.28592111904412842</v>
      </c>
      <c r="C232" s="1">
        <f t="shared" si="104"/>
        <v>0.29318159605140987</v>
      </c>
      <c r="D232" s="1">
        <f t="shared" si="104"/>
        <v>1.0827165684406002</v>
      </c>
      <c r="E232" s="1">
        <f t="shared" si="104"/>
        <v>34.478626252260177</v>
      </c>
    </row>
    <row r="233" spans="1:6" x14ac:dyDescent="0.2">
      <c r="A233" s="2" t="s">
        <v>5</v>
      </c>
      <c r="B233" s="4">
        <f>AVERAGE(B229:B232)</f>
        <v>0.30546204324879056</v>
      </c>
      <c r="C233" s="4">
        <f t="shared" ref="C233:D233" si="105">AVERAGE(C229:C232)</f>
        <v>0.30686675125836876</v>
      </c>
      <c r="D233" s="4">
        <f t="shared" si="105"/>
        <v>1.1067513040609882</v>
      </c>
      <c r="E233" s="4">
        <f>AVERAGE(E229:E232)</f>
        <v>32.349709595367251</v>
      </c>
    </row>
    <row r="234" spans="1:6" x14ac:dyDescent="0.2">
      <c r="A234" s="2" t="s">
        <v>15</v>
      </c>
      <c r="B234" s="1">
        <f>STDEV(B229:B232)</f>
        <v>2.9130472909213247E-2</v>
      </c>
      <c r="C234" s="1">
        <f t="shared" ref="C234:E234" si="106">STDEV(C229:C232)</f>
        <v>2.1009430866769711E-2</v>
      </c>
      <c r="D234" s="1">
        <f t="shared" si="106"/>
        <v>7.0728233632883539E-2</v>
      </c>
      <c r="E234" s="1">
        <f t="shared" si="106"/>
        <v>2.1356849151059212</v>
      </c>
    </row>
    <row r="235" spans="1:6" x14ac:dyDescent="0.2">
      <c r="F235" s="4">
        <f>E233/(B233+C233)</f>
        <v>52.830619571637698</v>
      </c>
    </row>
    <row r="236" spans="1:6" x14ac:dyDescent="0.2">
      <c r="A236" s="1"/>
    </row>
    <row r="237" spans="1:6" x14ac:dyDescent="0.2">
      <c r="A237" s="3" t="s">
        <v>32</v>
      </c>
      <c r="B237" s="1">
        <v>223.95547945205479</v>
      </c>
      <c r="C237" s="1">
        <v>114.22382671480143</v>
      </c>
      <c r="D237" s="1">
        <v>7338.3906810035833</v>
      </c>
      <c r="E237" s="1">
        <v>60.802281368821291</v>
      </c>
    </row>
    <row r="238" spans="1:6" x14ac:dyDescent="0.2">
      <c r="B238" s="1">
        <v>289.00307692307695</v>
      </c>
      <c r="C238" s="1">
        <v>110.53191489361704</v>
      </c>
      <c r="D238" s="1">
        <v>7176.6065573770493</v>
      </c>
      <c r="E238" s="1">
        <v>53.295532646048116</v>
      </c>
    </row>
    <row r="239" spans="1:6" x14ac:dyDescent="0.2">
      <c r="B239" s="1">
        <v>227.27009646302253</v>
      </c>
      <c r="C239" s="1">
        <v>101.04322766570606</v>
      </c>
      <c r="D239" s="1">
        <v>6484.0526315789475</v>
      </c>
      <c r="E239" s="1">
        <v>47.974603174603175</v>
      </c>
    </row>
    <row r="240" spans="1:6" x14ac:dyDescent="0.2">
      <c r="B240" s="1">
        <v>198.46206896551723</v>
      </c>
      <c r="C240" s="1">
        <v>106.53040540540542</v>
      </c>
      <c r="D240" s="1">
        <v>6912.9230769230771</v>
      </c>
      <c r="E240" s="1">
        <v>45.589595375722546</v>
      </c>
    </row>
    <row r="241" spans="1:6" x14ac:dyDescent="0.2">
      <c r="A241" s="2" t="s">
        <v>5</v>
      </c>
      <c r="B241" s="1">
        <f>AVERAGE(B237:B240)</f>
        <v>234.67268045091785</v>
      </c>
      <c r="C241" s="1">
        <f t="shared" ref="C241:E241" si="107">AVERAGE(C237:C240)</f>
        <v>108.08234366988249</v>
      </c>
      <c r="D241" s="1">
        <f t="shared" si="107"/>
        <v>6977.9932367206648</v>
      </c>
      <c r="E241" s="1">
        <f t="shared" si="107"/>
        <v>51.915503141298785</v>
      </c>
    </row>
    <row r="242" spans="1:6" x14ac:dyDescent="0.2">
      <c r="A242" s="2" t="s">
        <v>15</v>
      </c>
      <c r="B242" s="1">
        <f>STDEV(B237:B240)</f>
        <v>38.438942978514689</v>
      </c>
      <c r="C242" s="1">
        <f t="shared" ref="C242:E242" si="108">STDEV(C237:C240)</f>
        <v>5.6472966886282903</v>
      </c>
      <c r="D242" s="1">
        <f t="shared" si="108"/>
        <v>373.07059925777435</v>
      </c>
      <c r="E242" s="1">
        <f t="shared" si="108"/>
        <v>6.7435675599103364</v>
      </c>
    </row>
    <row r="244" spans="1:6" x14ac:dyDescent="0.2">
      <c r="A244" s="2" t="s">
        <v>16</v>
      </c>
      <c r="B244" s="1">
        <f>B237*100/20463</f>
        <v>1.0944410861166729</v>
      </c>
      <c r="C244" s="1">
        <f t="shared" ref="C244:E244" si="109">C237*100/20463</f>
        <v>0.55819687589699185</v>
      </c>
      <c r="D244" s="1">
        <f t="shared" si="109"/>
        <v>35.861753804445016</v>
      </c>
      <c r="E244" s="1">
        <f t="shared" si="109"/>
        <v>0.29713278291951956</v>
      </c>
    </row>
    <row r="245" spans="1:6" x14ac:dyDescent="0.2">
      <c r="B245" s="1">
        <f t="shared" ref="B245:E247" si="110">B238*100/20463</f>
        <v>1.4123201726192491</v>
      </c>
      <c r="C245" s="1">
        <f t="shared" si="110"/>
        <v>0.54015498652991767</v>
      </c>
      <c r="D245" s="1">
        <f t="shared" si="110"/>
        <v>35.07113598874578</v>
      </c>
      <c r="E245" s="1">
        <f t="shared" si="110"/>
        <v>0.26044828542270493</v>
      </c>
    </row>
    <row r="246" spans="1:6" x14ac:dyDescent="0.2">
      <c r="B246" s="1">
        <f t="shared" si="110"/>
        <v>1.1106391851782365</v>
      </c>
      <c r="C246" s="1">
        <f t="shared" si="110"/>
        <v>0.49378501522604729</v>
      </c>
      <c r="D246" s="1">
        <f t="shared" si="110"/>
        <v>31.686715689678675</v>
      </c>
      <c r="E246" s="1">
        <f t="shared" si="110"/>
        <v>0.23444560022774361</v>
      </c>
    </row>
    <row r="247" spans="1:6" x14ac:dyDescent="0.2">
      <c r="B247" s="1">
        <f t="shared" si="110"/>
        <v>0.96985812913804059</v>
      </c>
      <c r="C247" s="1">
        <f t="shared" si="110"/>
        <v>0.52060013392662574</v>
      </c>
      <c r="D247" s="1">
        <f t="shared" si="110"/>
        <v>33.782549366774553</v>
      </c>
      <c r="E247" s="1">
        <f t="shared" si="110"/>
        <v>0.22279037959107925</v>
      </c>
    </row>
    <row r="248" spans="1:6" x14ac:dyDescent="0.2">
      <c r="A248" s="2" t="s">
        <v>5</v>
      </c>
      <c r="B248" s="4">
        <f>AVERAGE(B244:B247)</f>
        <v>1.1468146432630499</v>
      </c>
      <c r="C248" s="4">
        <f t="shared" ref="C248:E248" si="111">AVERAGE(C244:C247)</f>
        <v>0.52818425289489568</v>
      </c>
      <c r="D248" s="4">
        <f t="shared" si="111"/>
        <v>34.100538712411009</v>
      </c>
      <c r="E248" s="4">
        <f t="shared" si="111"/>
        <v>0.25370426204026181</v>
      </c>
    </row>
    <row r="249" spans="1:6" x14ac:dyDescent="0.2">
      <c r="A249" s="2" t="s">
        <v>15</v>
      </c>
      <c r="B249" s="1">
        <f>STDEV(B244:B247)</f>
        <v>0.18784607818264318</v>
      </c>
      <c r="C249" s="1">
        <f t="shared" ref="C249:E249" si="112">STDEV(C244:C247)</f>
        <v>2.7597599025696598E-2</v>
      </c>
      <c r="D249" s="1">
        <f t="shared" si="112"/>
        <v>1.8231471399979209</v>
      </c>
      <c r="E249" s="1">
        <f t="shared" si="112"/>
        <v>3.2954931143577969E-2</v>
      </c>
    </row>
    <row r="250" spans="1:6" x14ac:dyDescent="0.2">
      <c r="F250" s="4">
        <f>D248/(C248+E248)</f>
        <v>43.613044649004706</v>
      </c>
    </row>
    <row r="253" spans="1:6" x14ac:dyDescent="0.2">
      <c r="A253" s="2" t="s">
        <v>40</v>
      </c>
    </row>
    <row r="254" spans="1:6" x14ac:dyDescent="0.2">
      <c r="A254" s="1" t="s">
        <v>101</v>
      </c>
    </row>
    <row r="255" spans="1:6" x14ac:dyDescent="0.2">
      <c r="A255" s="6" t="s">
        <v>102</v>
      </c>
    </row>
    <row r="256" spans="1:6" x14ac:dyDescent="0.2">
      <c r="A256" s="1" t="s">
        <v>103</v>
      </c>
    </row>
    <row r="257" spans="1:1" x14ac:dyDescent="0.2">
      <c r="A257" s="1"/>
    </row>
    <row r="258" spans="1:1" x14ac:dyDescent="0.2">
      <c r="A258" s="1" t="s">
        <v>100</v>
      </c>
    </row>
    <row r="259" spans="1:1" x14ac:dyDescent="0.2">
      <c r="A259" s="1"/>
    </row>
    <row r="260" spans="1:1" x14ac:dyDescent="0.2">
      <c r="A260" s="1"/>
    </row>
    <row r="261" spans="1:1" x14ac:dyDescent="0.2">
      <c r="A261" s="1"/>
    </row>
    <row r="262" spans="1:1" x14ac:dyDescent="0.2">
      <c r="A262" s="1"/>
    </row>
    <row r="263" spans="1:1" x14ac:dyDescent="0.2">
      <c r="A263" s="1"/>
    </row>
    <row r="264" spans="1:1" x14ac:dyDescent="0.2">
      <c r="A264" s="1"/>
    </row>
    <row r="265" spans="1:1" x14ac:dyDescent="0.2">
      <c r="A265" s="1"/>
    </row>
    <row r="266" spans="1:1" x14ac:dyDescent="0.2">
      <c r="A266" s="1"/>
    </row>
    <row r="267" spans="1:1" x14ac:dyDescent="0.2">
      <c r="A267" s="1"/>
    </row>
    <row r="268" spans="1:1" x14ac:dyDescent="0.2">
      <c r="A268" s="1"/>
    </row>
    <row r="271" spans="1:1" x14ac:dyDescent="0.2">
      <c r="A271" s="1"/>
    </row>
    <row r="272" spans="1:1" x14ac:dyDescent="0.2">
      <c r="A272" s="1"/>
    </row>
    <row r="273" spans="1:1" x14ac:dyDescent="0.2">
      <c r="A273" s="1"/>
    </row>
    <row r="275" spans="1:1" x14ac:dyDescent="0.2">
      <c r="A275" s="1"/>
    </row>
    <row r="276" spans="1:1" x14ac:dyDescent="0.2">
      <c r="A276" s="1"/>
    </row>
    <row r="277" spans="1:1" x14ac:dyDescent="0.2">
      <c r="A277" s="1"/>
    </row>
    <row r="278" spans="1:1" x14ac:dyDescent="0.2">
      <c r="A278" s="1"/>
    </row>
    <row r="279" spans="1:1" x14ac:dyDescent="0.2">
      <c r="A279" s="1"/>
    </row>
    <row r="280" spans="1:1" x14ac:dyDescent="0.2">
      <c r="A280" s="1"/>
    </row>
    <row r="281" spans="1:1" x14ac:dyDescent="0.2">
      <c r="A281" s="1"/>
    </row>
    <row r="284" spans="1:1" x14ac:dyDescent="0.2">
      <c r="A284" s="1"/>
    </row>
    <row r="285" spans="1:1" x14ac:dyDescent="0.2">
      <c r="A285" s="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84D589-0F4D-F644-9111-9E870E0FD4F4}">
  <dimension ref="A1:O91"/>
  <sheetViews>
    <sheetView topLeftCell="A12" zoomScale="77" zoomScaleNormal="77" workbookViewId="0">
      <selection activeCell="A2" sqref="A2"/>
    </sheetView>
  </sheetViews>
  <sheetFormatPr baseColWidth="10" defaultRowHeight="16" x14ac:dyDescent="0.2"/>
  <cols>
    <col min="1" max="2" width="10.83203125" style="1"/>
    <col min="3" max="3" width="13.33203125" style="1" customWidth="1"/>
    <col min="4" max="5" width="13.5" style="1" customWidth="1"/>
    <col min="6" max="16384" width="10.83203125" style="1"/>
  </cols>
  <sheetData>
    <row r="1" spans="1:15" x14ac:dyDescent="0.2">
      <c r="A1" s="1" t="s">
        <v>38</v>
      </c>
    </row>
    <row r="2" spans="1:15" x14ac:dyDescent="0.2">
      <c r="A2" s="1" t="s">
        <v>132</v>
      </c>
    </row>
    <row r="4" spans="1:15" x14ac:dyDescent="0.2">
      <c r="B4" s="2" t="s">
        <v>50</v>
      </c>
      <c r="C4" s="3" t="s">
        <v>51</v>
      </c>
      <c r="D4" s="3" t="s">
        <v>53</v>
      </c>
      <c r="E4" s="3"/>
      <c r="F4" s="3"/>
      <c r="G4" s="3" t="s">
        <v>51</v>
      </c>
      <c r="H4" s="3" t="s">
        <v>60</v>
      </c>
      <c r="I4" s="3" t="s">
        <v>52</v>
      </c>
      <c r="L4" s="3" t="s">
        <v>51</v>
      </c>
      <c r="M4" s="3" t="s">
        <v>54</v>
      </c>
      <c r="N4" s="3" t="s">
        <v>55</v>
      </c>
      <c r="O4" s="3"/>
    </row>
    <row r="5" spans="1:15" x14ac:dyDescent="0.2">
      <c r="A5" s="2" t="s">
        <v>56</v>
      </c>
    </row>
    <row r="6" spans="1:15" x14ac:dyDescent="0.2">
      <c r="A6" s="2"/>
    </row>
    <row r="7" spans="1:15" x14ac:dyDescent="0.2">
      <c r="A7" s="3" t="s">
        <v>4</v>
      </c>
      <c r="G7" s="1">
        <v>19920.921487603307</v>
      </c>
      <c r="L7" s="1">
        <v>22264.639484978539</v>
      </c>
    </row>
    <row r="8" spans="1:15" x14ac:dyDescent="0.2">
      <c r="C8" s="1">
        <v>15874.654545454545</v>
      </c>
      <c r="G8" s="1">
        <v>17962.8093220339</v>
      </c>
      <c r="L8" s="1">
        <v>18644.183946488294</v>
      </c>
    </row>
    <row r="9" spans="1:15" x14ac:dyDescent="0.2">
      <c r="A9" s="3"/>
      <c r="C9" s="1">
        <v>17349.840277777781</v>
      </c>
      <c r="G9" s="1">
        <v>18008.910638297875</v>
      </c>
      <c r="L9" s="1">
        <v>19335.043624161077</v>
      </c>
    </row>
    <row r="10" spans="1:15" x14ac:dyDescent="0.2">
      <c r="A10" s="3"/>
      <c r="C10" s="1">
        <v>21314.445736434111</v>
      </c>
      <c r="G10" s="1">
        <v>19428.809716599189</v>
      </c>
      <c r="L10" s="1">
        <v>19074.896860986544</v>
      </c>
    </row>
    <row r="11" spans="1:15" x14ac:dyDescent="0.2">
      <c r="A11" s="3"/>
      <c r="B11" s="1" t="s">
        <v>5</v>
      </c>
      <c r="C11" s="4">
        <f>AVERAGE(C8:C10)</f>
        <v>18179.646853222144</v>
      </c>
      <c r="F11" s="1" t="s">
        <v>5</v>
      </c>
      <c r="G11" s="4">
        <f>AVERAGE(G7:G10)</f>
        <v>18830.362791133568</v>
      </c>
      <c r="K11" s="1" t="s">
        <v>5</v>
      </c>
      <c r="L11" s="4">
        <v>19829.690979153613</v>
      </c>
    </row>
    <row r="12" spans="1:15" x14ac:dyDescent="0.2">
      <c r="A12" s="3"/>
      <c r="B12" s="1" t="s">
        <v>15</v>
      </c>
      <c r="C12" s="1">
        <f>STDEV(C8:C10)</f>
        <v>2813.2305744202381</v>
      </c>
      <c r="F12" s="1" t="s">
        <v>15</v>
      </c>
      <c r="G12" s="1">
        <f>STDEV(G7:G10)</f>
        <v>995.80614816845673</v>
      </c>
      <c r="K12" s="1" t="s">
        <v>15</v>
      </c>
      <c r="L12" s="1">
        <v>1648.1091506267301</v>
      </c>
    </row>
    <row r="13" spans="1:15" x14ac:dyDescent="0.2">
      <c r="A13" s="3"/>
    </row>
    <row r="14" spans="1:15" x14ac:dyDescent="0.2">
      <c r="A14" s="3" t="s">
        <v>57</v>
      </c>
      <c r="D14" s="1">
        <v>95.968992248062008</v>
      </c>
      <c r="F14" s="3" t="s">
        <v>57</v>
      </c>
      <c r="H14" s="1">
        <v>72.377192982456137</v>
      </c>
      <c r="I14" s="1">
        <v>78.670781893004104</v>
      </c>
      <c r="K14" s="3" t="s">
        <v>57</v>
      </c>
      <c r="M14" s="1">
        <v>31.102941176470587</v>
      </c>
      <c r="N14" s="1">
        <v>36.403846153846153</v>
      </c>
    </row>
    <row r="15" spans="1:15" x14ac:dyDescent="0.2">
      <c r="A15" s="3"/>
      <c r="D15" s="1">
        <v>93.67315175097275</v>
      </c>
      <c r="F15" s="3"/>
      <c r="H15" s="1">
        <v>58.164912280701763</v>
      </c>
      <c r="I15" s="1">
        <v>90.040816326530603</v>
      </c>
      <c r="K15" s="3"/>
      <c r="M15" s="1">
        <v>30.104166666666668</v>
      </c>
      <c r="N15" s="1">
        <v>30.807947019867552</v>
      </c>
    </row>
    <row r="16" spans="1:15" x14ac:dyDescent="0.2">
      <c r="A16" s="3"/>
      <c r="D16" s="1">
        <v>82.615384615384613</v>
      </c>
      <c r="F16" s="3"/>
      <c r="H16" s="1">
        <v>60.843373493975903</v>
      </c>
      <c r="I16" s="1">
        <v>75.592592592592595</v>
      </c>
      <c r="K16" s="3"/>
      <c r="M16" s="1">
        <v>27.330033003300329</v>
      </c>
      <c r="N16" s="1">
        <v>35.060377358490562</v>
      </c>
    </row>
    <row r="17" spans="1:14" x14ac:dyDescent="0.2">
      <c r="A17" s="3"/>
      <c r="D17" s="1">
        <v>89.858870967741936</v>
      </c>
      <c r="F17" s="3"/>
      <c r="H17" s="1">
        <v>65.364000000000004</v>
      </c>
      <c r="I17" s="1">
        <v>86.928571428571431</v>
      </c>
      <c r="K17" s="3"/>
      <c r="M17" s="1">
        <v>27.037671232876715</v>
      </c>
      <c r="N17" s="1">
        <v>39.301652892561989</v>
      </c>
    </row>
    <row r="18" spans="1:14" x14ac:dyDescent="0.2">
      <c r="A18" s="3"/>
      <c r="C18" s="1" t="s">
        <v>5</v>
      </c>
      <c r="D18" s="4">
        <v>90.529099895540327</v>
      </c>
      <c r="E18" s="4"/>
      <c r="F18" s="3"/>
      <c r="G18" s="1" t="s">
        <v>5</v>
      </c>
      <c r="H18" s="4">
        <v>64.187369689283457</v>
      </c>
      <c r="I18" s="4">
        <v>82.808190560174694</v>
      </c>
      <c r="K18" s="3"/>
      <c r="L18" s="1" t="s">
        <v>5</v>
      </c>
      <c r="M18" s="4">
        <v>28.893703019828575</v>
      </c>
      <c r="N18" s="4">
        <v>35.393455856191565</v>
      </c>
    </row>
    <row r="19" spans="1:14" x14ac:dyDescent="0.2">
      <c r="A19" s="3"/>
      <c r="C19" s="1" t="s">
        <v>15</v>
      </c>
      <c r="D19" s="1">
        <v>5.8467537211601401</v>
      </c>
      <c r="F19" s="3"/>
      <c r="G19" s="1" t="s">
        <v>15</v>
      </c>
      <c r="H19" s="1">
        <v>6.2158391295652278</v>
      </c>
      <c r="I19" s="1">
        <v>6.7939045839084926</v>
      </c>
      <c r="K19" s="3"/>
      <c r="L19" s="1" t="s">
        <v>15</v>
      </c>
      <c r="M19" s="1">
        <v>2.0195604627281925</v>
      </c>
      <c r="N19" s="1">
        <v>3.5323611179269059</v>
      </c>
    </row>
    <row r="20" spans="1:14" x14ac:dyDescent="0.2">
      <c r="A20" s="3"/>
      <c r="F20" s="3"/>
      <c r="K20" s="3"/>
    </row>
    <row r="21" spans="1:14" x14ac:dyDescent="0.2">
      <c r="A21" s="3" t="s">
        <v>4</v>
      </c>
      <c r="D21" s="1">
        <v>108.45907473309607</v>
      </c>
      <c r="F21" s="3" t="s">
        <v>4</v>
      </c>
      <c r="H21" s="1">
        <v>2292.8425531914895</v>
      </c>
      <c r="I21" s="1">
        <v>93.117647058823522</v>
      </c>
      <c r="K21" s="3" t="s">
        <v>4</v>
      </c>
      <c r="M21" s="1">
        <v>127.90128755364806</v>
      </c>
      <c r="N21" s="1">
        <v>3037.4045454545453</v>
      </c>
    </row>
    <row r="22" spans="1:14" x14ac:dyDescent="0.2">
      <c r="A22" s="3"/>
      <c r="D22" s="1">
        <v>126.8298755186722</v>
      </c>
      <c r="F22" s="3"/>
      <c r="H22" s="1">
        <v>1874.9883720930234</v>
      </c>
      <c r="I22" s="1">
        <v>80.841726618705025</v>
      </c>
      <c r="K22" s="3"/>
      <c r="M22" s="1">
        <v>150.66552901023891</v>
      </c>
      <c r="N22" s="1">
        <v>2172.5245901639346</v>
      </c>
    </row>
    <row r="23" spans="1:14" x14ac:dyDescent="0.2">
      <c r="A23" s="3"/>
      <c r="D23" s="1">
        <v>108.33460076045627</v>
      </c>
      <c r="F23" s="3"/>
      <c r="H23" s="1">
        <v>2230.385964912281</v>
      </c>
      <c r="I23" s="1">
        <v>90.070234113712374</v>
      </c>
      <c r="K23" s="3"/>
      <c r="M23" s="1">
        <v>118.8689138576779</v>
      </c>
      <c r="N23" s="1">
        <v>2201.0041493775934</v>
      </c>
    </row>
    <row r="24" spans="1:14" x14ac:dyDescent="0.2">
      <c r="A24" s="3"/>
      <c r="D24" s="1">
        <v>110.14007782101167</v>
      </c>
      <c r="F24" s="3"/>
      <c r="H24" s="1">
        <v>2555.0664206642068</v>
      </c>
      <c r="I24" s="1">
        <v>90.285714285714292</v>
      </c>
      <c r="K24" s="3"/>
      <c r="M24" s="1">
        <v>148.13545816733068</v>
      </c>
      <c r="N24" s="1">
        <v>2386.6746575342468</v>
      </c>
    </row>
    <row r="25" spans="1:14" x14ac:dyDescent="0.2">
      <c r="A25" s="3"/>
      <c r="C25" s="1" t="s">
        <v>5</v>
      </c>
      <c r="D25" s="4">
        <v>113.44090720830906</v>
      </c>
      <c r="E25" s="4"/>
      <c r="F25" s="3"/>
      <c r="G25" s="1" t="s">
        <v>5</v>
      </c>
      <c r="H25" s="4">
        <v>2238.3208277152503</v>
      </c>
      <c r="I25" s="4">
        <v>88.578830519238807</v>
      </c>
      <c r="K25" s="3"/>
      <c r="L25" s="1" t="s">
        <v>5</v>
      </c>
      <c r="M25" s="4">
        <v>136.39279714722389</v>
      </c>
      <c r="N25" s="4">
        <v>2449.4019856325804</v>
      </c>
    </row>
    <row r="26" spans="1:14" x14ac:dyDescent="0.2">
      <c r="A26" s="3"/>
      <c r="C26" s="1" t="s">
        <v>15</v>
      </c>
      <c r="D26" s="1">
        <v>8.9638713253151963</v>
      </c>
      <c r="F26" s="3"/>
      <c r="G26" s="1" t="s">
        <v>15</v>
      </c>
      <c r="H26" s="1">
        <v>280.1034478888526</v>
      </c>
      <c r="I26" s="1">
        <v>5.3417028877044146</v>
      </c>
      <c r="K26" s="3"/>
      <c r="L26" s="1" t="s">
        <v>15</v>
      </c>
      <c r="M26" s="1">
        <v>15.500464330572806</v>
      </c>
      <c r="N26" s="1">
        <v>403.33786714746299</v>
      </c>
    </row>
    <row r="27" spans="1:14" x14ac:dyDescent="0.2">
      <c r="A27" s="3"/>
      <c r="F27" s="3"/>
      <c r="K27" s="3"/>
    </row>
    <row r="28" spans="1:14" x14ac:dyDescent="0.2">
      <c r="A28" s="3" t="s">
        <v>28</v>
      </c>
      <c r="D28" s="1">
        <v>112.70781893004116</v>
      </c>
      <c r="F28" s="3" t="s">
        <v>28</v>
      </c>
      <c r="H28" s="1">
        <v>144.6639344262295</v>
      </c>
      <c r="I28" s="1">
        <v>101.44285714285715</v>
      </c>
      <c r="K28" s="3" t="s">
        <v>28</v>
      </c>
      <c r="M28" s="1">
        <v>50.759090909090915</v>
      </c>
      <c r="N28" s="1">
        <v>67.258064516129025</v>
      </c>
    </row>
    <row r="29" spans="1:14" x14ac:dyDescent="0.2">
      <c r="A29" s="3"/>
      <c r="D29" s="1">
        <v>105.51153846153845</v>
      </c>
      <c r="F29" s="3"/>
      <c r="H29" s="1">
        <v>135.25964912280702</v>
      </c>
      <c r="I29" s="1">
        <v>100.3125</v>
      </c>
      <c r="K29" s="3"/>
      <c r="M29" s="1">
        <v>51.166666666666664</v>
      </c>
      <c r="N29" s="1">
        <v>62.680161943319838</v>
      </c>
    </row>
    <row r="30" spans="1:14" x14ac:dyDescent="0.2">
      <c r="A30" s="3"/>
      <c r="D30" s="1">
        <v>97.939501779359418</v>
      </c>
      <c r="F30" s="3"/>
      <c r="H30" s="1">
        <v>127.40540540540542</v>
      </c>
      <c r="I30" s="1">
        <v>90.870748299319729</v>
      </c>
      <c r="K30" s="3"/>
      <c r="M30" s="1">
        <v>55.76525821596244</v>
      </c>
      <c r="N30" s="1">
        <v>61.263333333333335</v>
      </c>
    </row>
    <row r="31" spans="1:14" x14ac:dyDescent="0.2">
      <c r="A31" s="3"/>
      <c r="D31" s="1">
        <v>93.132492113564666</v>
      </c>
      <c r="F31" s="3"/>
      <c r="H31" s="1">
        <v>150.93014705882354</v>
      </c>
      <c r="I31" s="1">
        <v>81.121405750798715</v>
      </c>
      <c r="K31" s="3"/>
      <c r="M31" s="1">
        <v>49.788793103448278</v>
      </c>
      <c r="N31" s="1">
        <v>67.61016949152544</v>
      </c>
    </row>
    <row r="32" spans="1:14" x14ac:dyDescent="0.2">
      <c r="A32" s="3"/>
      <c r="C32" s="1" t="s">
        <v>5</v>
      </c>
      <c r="D32" s="4">
        <v>102.32283782112592</v>
      </c>
      <c r="E32" s="4"/>
      <c r="F32" s="3"/>
      <c r="G32" s="1" t="s">
        <v>5</v>
      </c>
      <c r="H32" s="4">
        <v>139.56478400331636</v>
      </c>
      <c r="I32" s="4">
        <v>93.436877798243898</v>
      </c>
      <c r="K32" s="3"/>
      <c r="L32" s="1" t="s">
        <v>5</v>
      </c>
      <c r="M32" s="4">
        <v>51.869952223792076</v>
      </c>
      <c r="N32" s="4">
        <v>64.702932321076901</v>
      </c>
    </row>
    <row r="33" spans="1:14" x14ac:dyDescent="0.2">
      <c r="A33" s="3"/>
      <c r="C33" s="1" t="s">
        <v>15</v>
      </c>
      <c r="D33" s="1">
        <v>8.5963506498636271</v>
      </c>
      <c r="F33" s="3"/>
      <c r="G33" s="1" t="s">
        <v>15</v>
      </c>
      <c r="H33" s="1">
        <v>10.353058914248413</v>
      </c>
      <c r="I33" s="1">
        <v>9.4802559438780971</v>
      </c>
      <c r="K33" s="3"/>
      <c r="L33" s="1" t="s">
        <v>15</v>
      </c>
      <c r="M33" s="1">
        <v>2.6604044487125957</v>
      </c>
      <c r="N33" s="1">
        <v>3.2095259098007776</v>
      </c>
    </row>
    <row r="34" spans="1:14" x14ac:dyDescent="0.2">
      <c r="A34" s="3"/>
      <c r="F34" s="3"/>
      <c r="K34" s="3"/>
    </row>
    <row r="35" spans="1:14" x14ac:dyDescent="0.2">
      <c r="A35" s="3" t="s">
        <v>9</v>
      </c>
      <c r="D35" s="1">
        <v>117.89427312775331</v>
      </c>
      <c r="F35" s="3" t="s">
        <v>9</v>
      </c>
      <c r="H35" s="1">
        <v>2299.332015810277</v>
      </c>
      <c r="I35" s="1">
        <v>86.395348837209298</v>
      </c>
      <c r="K35" s="3" t="s">
        <v>9</v>
      </c>
      <c r="M35" s="1">
        <v>60.537735849056602</v>
      </c>
      <c r="N35" s="1">
        <v>1668.6036866359448</v>
      </c>
    </row>
    <row r="36" spans="1:14" x14ac:dyDescent="0.2">
      <c r="A36" s="3"/>
      <c r="D36" s="1">
        <v>96.738831615120276</v>
      </c>
      <c r="F36" s="3"/>
      <c r="H36" s="1">
        <v>2292.9425675675679</v>
      </c>
      <c r="I36" s="1">
        <v>86.142857142857139</v>
      </c>
      <c r="K36" s="3"/>
      <c r="M36" s="1">
        <v>41.569536423841065</v>
      </c>
      <c r="N36" s="1">
        <v>1165.9962406015038</v>
      </c>
    </row>
    <row r="37" spans="1:14" x14ac:dyDescent="0.2">
      <c r="A37" s="3"/>
      <c r="D37" s="1">
        <v>89.231746031746042</v>
      </c>
      <c r="F37" s="3"/>
      <c r="H37" s="1">
        <v>2003.7543859649124</v>
      </c>
      <c r="I37" s="1">
        <v>91.60885608856087</v>
      </c>
      <c r="K37" s="3"/>
      <c r="M37" s="1">
        <v>59.254716981132077</v>
      </c>
      <c r="N37" s="1">
        <v>1214.2965779467679</v>
      </c>
    </row>
    <row r="38" spans="1:14" x14ac:dyDescent="0.2">
      <c r="A38" s="3"/>
      <c r="D38" s="1">
        <v>93.713804713804706</v>
      </c>
      <c r="F38" s="3"/>
      <c r="H38" s="1">
        <v>2730.4610591900309</v>
      </c>
      <c r="I38" s="1">
        <v>92.487084870848705</v>
      </c>
      <c r="K38" s="3"/>
      <c r="M38" s="1">
        <v>43.076388888888893</v>
      </c>
      <c r="N38" s="1">
        <v>1454.2533333333333</v>
      </c>
    </row>
    <row r="39" spans="1:14" x14ac:dyDescent="0.2">
      <c r="A39" s="3"/>
      <c r="C39" s="1" t="s">
        <v>5</v>
      </c>
      <c r="D39" s="4">
        <v>99.394663872106094</v>
      </c>
      <c r="E39" s="4"/>
      <c r="F39" s="3"/>
      <c r="G39" s="1" t="s">
        <v>5</v>
      </c>
      <c r="H39" s="4">
        <v>2331.6225071331969</v>
      </c>
      <c r="I39" s="4">
        <v>89.158536734869003</v>
      </c>
      <c r="K39" s="3"/>
      <c r="L39" s="1" t="s">
        <v>5</v>
      </c>
      <c r="M39" s="4">
        <v>51.109594535729656</v>
      </c>
      <c r="N39" s="4">
        <v>1375.7874596293873</v>
      </c>
    </row>
    <row r="40" spans="1:14" x14ac:dyDescent="0.2">
      <c r="A40" s="3"/>
      <c r="C40" s="1" t="s">
        <v>15</v>
      </c>
      <c r="D40" s="1">
        <v>12.712802567952727</v>
      </c>
      <c r="F40" s="3"/>
      <c r="G40" s="1" t="s">
        <v>15</v>
      </c>
      <c r="H40" s="1">
        <v>299.50431774288535</v>
      </c>
      <c r="I40" s="1">
        <v>3.3572224823535688</v>
      </c>
      <c r="K40" s="3"/>
      <c r="L40" s="1" t="s">
        <v>15</v>
      </c>
      <c r="M40" s="1">
        <v>10.178047782970742</v>
      </c>
      <c r="N40" s="1">
        <v>232.37175429493411</v>
      </c>
    </row>
    <row r="41" spans="1:14" x14ac:dyDescent="0.2">
      <c r="A41" s="3"/>
      <c r="F41" s="3"/>
      <c r="K41" s="3"/>
    </row>
    <row r="42" spans="1:14" x14ac:dyDescent="0.2">
      <c r="A42" s="3" t="s">
        <v>11</v>
      </c>
      <c r="D42" s="1">
        <v>100.57933579335793</v>
      </c>
      <c r="F42" s="3" t="s">
        <v>11</v>
      </c>
      <c r="H42" s="1">
        <v>95.330188679245282</v>
      </c>
      <c r="I42" s="1">
        <v>95.962121212121204</v>
      </c>
      <c r="K42" s="3" t="s">
        <v>11</v>
      </c>
      <c r="M42" s="1">
        <v>35.033333333333339</v>
      </c>
      <c r="N42" s="1">
        <v>42.904411764705884</v>
      </c>
    </row>
    <row r="43" spans="1:14" x14ac:dyDescent="0.2">
      <c r="A43" s="3"/>
      <c r="D43" s="1">
        <v>109.95762711864407</v>
      </c>
      <c r="F43" s="3"/>
      <c r="H43" s="1">
        <v>90.517241379310335</v>
      </c>
      <c r="I43" s="1">
        <v>99.583657587548629</v>
      </c>
      <c r="K43" s="3"/>
      <c r="M43" s="1">
        <v>39.364285714285707</v>
      </c>
      <c r="N43" s="1">
        <v>44.774319066147861</v>
      </c>
    </row>
    <row r="44" spans="1:14" x14ac:dyDescent="0.2">
      <c r="A44" s="3"/>
      <c r="D44" s="1">
        <v>102.67753623188405</v>
      </c>
      <c r="F44" s="3"/>
      <c r="H44" s="1">
        <v>78.661764705882348</v>
      </c>
      <c r="I44" s="1">
        <v>100.3526970954357</v>
      </c>
      <c r="K44" s="3"/>
      <c r="M44" s="1">
        <v>34.454849498327761</v>
      </c>
      <c r="N44" s="1">
        <v>43.053030303030305</v>
      </c>
    </row>
    <row r="45" spans="1:14" x14ac:dyDescent="0.2">
      <c r="A45" s="3"/>
      <c r="D45" s="1">
        <v>98.919117647058812</v>
      </c>
      <c r="F45" s="3"/>
      <c r="H45" s="1">
        <v>76.981751824817522</v>
      </c>
      <c r="I45" s="1">
        <v>98.372623574144484</v>
      </c>
      <c r="K45" s="3"/>
      <c r="M45" s="1">
        <v>33.665605095541402</v>
      </c>
      <c r="N45" s="1">
        <v>42.078651685393254</v>
      </c>
    </row>
    <row r="46" spans="1:14" x14ac:dyDescent="0.2">
      <c r="A46" s="3"/>
      <c r="C46" s="1" t="s">
        <v>5</v>
      </c>
      <c r="D46" s="4">
        <v>103.03340419773622</v>
      </c>
      <c r="E46" s="4"/>
      <c r="F46" s="3"/>
      <c r="G46" s="1" t="s">
        <v>5</v>
      </c>
      <c r="H46" s="4">
        <v>85.372736647313886</v>
      </c>
      <c r="I46" s="4">
        <v>98.567774867312508</v>
      </c>
      <c r="K46" s="3"/>
      <c r="L46" s="1" t="s">
        <v>5</v>
      </c>
      <c r="M46" s="4">
        <v>35.62951841037205</v>
      </c>
      <c r="N46" s="4">
        <v>43.202603204819326</v>
      </c>
    </row>
    <row r="47" spans="1:14" x14ac:dyDescent="0.2">
      <c r="A47" s="3"/>
      <c r="C47" s="1" t="s">
        <v>15</v>
      </c>
      <c r="D47" s="1">
        <v>4.8655698748792764</v>
      </c>
      <c r="F47" s="3"/>
      <c r="G47" s="1" t="s">
        <v>15</v>
      </c>
      <c r="H47" s="1">
        <v>8.9640495052142271</v>
      </c>
      <c r="I47" s="1">
        <v>1.9188086633602945</v>
      </c>
      <c r="K47" s="3"/>
      <c r="L47" s="1" t="s">
        <v>15</v>
      </c>
      <c r="M47" s="1">
        <v>2.5521707114767067</v>
      </c>
      <c r="N47" s="1">
        <v>1.1320847958049771</v>
      </c>
    </row>
    <row r="48" spans="1:14" x14ac:dyDescent="0.2">
      <c r="A48" s="3"/>
      <c r="F48" s="3"/>
      <c r="K48" s="3"/>
    </row>
    <row r="49" spans="1:14" x14ac:dyDescent="0.2">
      <c r="A49" s="3" t="s">
        <v>58</v>
      </c>
      <c r="D49" s="1">
        <v>104.6782945736434</v>
      </c>
      <c r="F49" s="3" t="s">
        <v>58</v>
      </c>
      <c r="H49" s="1">
        <v>77.656765676567659</v>
      </c>
      <c r="I49" s="1">
        <v>91.493392070484575</v>
      </c>
      <c r="K49" s="3" t="s">
        <v>58</v>
      </c>
      <c r="M49" s="1">
        <v>48.283898305084747</v>
      </c>
      <c r="N49" s="1">
        <v>46.525547445255469</v>
      </c>
    </row>
    <row r="50" spans="1:14" x14ac:dyDescent="0.2">
      <c r="A50" s="3"/>
      <c r="D50" s="1">
        <v>97.158273381294961</v>
      </c>
      <c r="F50" s="3"/>
      <c r="H50" s="1">
        <v>100.1443661971831</v>
      </c>
      <c r="I50" s="1">
        <v>93.85407725321889</v>
      </c>
      <c r="K50" s="3"/>
      <c r="M50" s="1">
        <v>23.560117302052785</v>
      </c>
      <c r="N50" s="1">
        <v>47</v>
      </c>
    </row>
    <row r="51" spans="1:14" x14ac:dyDescent="0.2">
      <c r="A51" s="3"/>
      <c r="D51" s="1">
        <v>88.504504504504496</v>
      </c>
      <c r="F51" s="3"/>
      <c r="H51" s="1">
        <v>89.610294117647044</v>
      </c>
      <c r="I51" s="1">
        <v>91.151898734177209</v>
      </c>
      <c r="K51" s="3"/>
      <c r="M51" s="1">
        <v>51.107981220657273</v>
      </c>
      <c r="N51" s="1">
        <v>44.614035087719301</v>
      </c>
    </row>
    <row r="52" spans="1:14" x14ac:dyDescent="0.2">
      <c r="A52" s="3"/>
      <c r="D52" s="1">
        <v>99.006968641114995</v>
      </c>
      <c r="F52" s="3"/>
      <c r="H52" s="1">
        <v>92.70609318996415</v>
      </c>
      <c r="I52" s="1">
        <v>101.31779661016949</v>
      </c>
      <c r="K52" s="3"/>
      <c r="M52" s="1">
        <v>38.303703703703704</v>
      </c>
      <c r="N52" s="1">
        <v>51.543650793650791</v>
      </c>
    </row>
    <row r="53" spans="1:14" x14ac:dyDescent="0.2">
      <c r="A53" s="3"/>
      <c r="C53" s="1" t="s">
        <v>5</v>
      </c>
      <c r="D53" s="4">
        <v>97.337010275139463</v>
      </c>
      <c r="E53" s="4"/>
      <c r="F53" s="3"/>
      <c r="G53" s="1" t="s">
        <v>5</v>
      </c>
      <c r="H53" s="4">
        <v>90.029379795340475</v>
      </c>
      <c r="I53" s="4">
        <v>94.454291167012542</v>
      </c>
      <c r="K53" s="3"/>
      <c r="L53" s="1" t="s">
        <v>5</v>
      </c>
      <c r="M53" s="4">
        <v>40.31392513287463</v>
      </c>
      <c r="N53" s="4">
        <v>47.420808331656389</v>
      </c>
    </row>
    <row r="54" spans="1:14" x14ac:dyDescent="0.2">
      <c r="A54" s="3"/>
      <c r="C54" s="1" t="s">
        <v>15</v>
      </c>
      <c r="D54" s="1">
        <v>6.7014506181142917</v>
      </c>
      <c r="F54" s="3"/>
      <c r="G54" s="1" t="s">
        <v>15</v>
      </c>
      <c r="H54" s="1">
        <v>9.3583288651290601</v>
      </c>
      <c r="I54" s="1">
        <v>4.7307745296383485</v>
      </c>
      <c r="K54" s="3"/>
      <c r="L54" s="1" t="s">
        <v>15</v>
      </c>
      <c r="M54" s="1">
        <v>12.446728970809314</v>
      </c>
      <c r="N54" s="1">
        <v>2.935664474244061</v>
      </c>
    </row>
    <row r="55" spans="1:14" x14ac:dyDescent="0.2">
      <c r="A55" s="3"/>
      <c r="F55" s="3"/>
      <c r="K55" s="3"/>
    </row>
    <row r="56" spans="1:14" x14ac:dyDescent="0.2">
      <c r="A56" s="3" t="s">
        <v>6</v>
      </c>
      <c r="D56" s="1">
        <v>115.44401544401545</v>
      </c>
      <c r="F56" s="3" t="s">
        <v>6</v>
      </c>
      <c r="H56" s="1">
        <v>726.97348484848487</v>
      </c>
      <c r="I56" s="1">
        <v>99.156521739130426</v>
      </c>
      <c r="K56" s="3" t="s">
        <v>6</v>
      </c>
      <c r="M56" s="1">
        <v>61.087962962962962</v>
      </c>
      <c r="N56" s="1">
        <v>295.48387096774195</v>
      </c>
    </row>
    <row r="57" spans="1:14" x14ac:dyDescent="0.2">
      <c r="A57" s="3"/>
      <c r="D57" s="1">
        <v>127.1981981981982</v>
      </c>
      <c r="F57" s="3"/>
      <c r="H57" s="1">
        <v>861.8122977346278</v>
      </c>
      <c r="I57" s="1">
        <v>109.19277108433735</v>
      </c>
      <c r="K57" s="3"/>
      <c r="M57" s="1">
        <v>54.269387755102045</v>
      </c>
      <c r="N57" s="1">
        <v>380.7592592592593</v>
      </c>
    </row>
    <row r="58" spans="1:14" x14ac:dyDescent="0.2">
      <c r="A58" s="3"/>
      <c r="D58" s="1">
        <v>130.95416666666668</v>
      </c>
      <c r="F58" s="3"/>
      <c r="H58" s="1">
        <v>725.27112676056345</v>
      </c>
      <c r="I58" s="1">
        <v>101.64885496183206</v>
      </c>
      <c r="K58" s="3"/>
      <c r="M58" s="1">
        <v>53.004016064257023</v>
      </c>
      <c r="N58" s="1">
        <v>297.17307692307696</v>
      </c>
    </row>
    <row r="59" spans="1:14" x14ac:dyDescent="0.2">
      <c r="A59" s="3"/>
      <c r="D59" s="1">
        <v>124.05957446808512</v>
      </c>
      <c r="F59" s="3"/>
      <c r="H59" s="1">
        <v>507.36462093862809</v>
      </c>
      <c r="I59" s="1">
        <v>105.91517857142857</v>
      </c>
      <c r="K59" s="3"/>
      <c r="M59" s="1">
        <v>55.194552529182872</v>
      </c>
      <c r="N59" s="1">
        <v>374.55158730158729</v>
      </c>
    </row>
    <row r="60" spans="1:14" x14ac:dyDescent="0.2">
      <c r="A60" s="3"/>
      <c r="C60" s="1" t="s">
        <v>5</v>
      </c>
      <c r="D60" s="4">
        <v>124.41398869424137</v>
      </c>
      <c r="E60" s="4"/>
      <c r="F60" s="3"/>
      <c r="G60" s="1" t="s">
        <v>5</v>
      </c>
      <c r="H60" s="4">
        <v>705.35538257057601</v>
      </c>
      <c r="I60" s="4">
        <v>103.97833158918209</v>
      </c>
      <c r="K60" s="3"/>
      <c r="L60" s="1" t="s">
        <v>5</v>
      </c>
      <c r="M60" s="4">
        <v>55.888979827876227</v>
      </c>
      <c r="N60" s="4">
        <v>336.99194861291636</v>
      </c>
    </row>
    <row r="61" spans="1:14" x14ac:dyDescent="0.2">
      <c r="A61" s="3"/>
      <c r="C61" s="1" t="s">
        <v>15</v>
      </c>
      <c r="D61" s="1">
        <v>6.610894544270371</v>
      </c>
      <c r="F61" s="3"/>
      <c r="G61" s="1" t="s">
        <v>15</v>
      </c>
      <c r="H61" s="1">
        <v>146.67775019521454</v>
      </c>
      <c r="I61" s="1">
        <v>4.4578794311756829</v>
      </c>
      <c r="K61" s="3"/>
      <c r="L61" s="1" t="s">
        <v>15</v>
      </c>
      <c r="M61" s="1">
        <v>3.5803979905254346</v>
      </c>
      <c r="N61" s="1">
        <v>47.027534459742405</v>
      </c>
    </row>
    <row r="62" spans="1:14" x14ac:dyDescent="0.2">
      <c r="A62" s="3"/>
      <c r="F62" s="3"/>
      <c r="K62" s="3"/>
    </row>
    <row r="63" spans="1:14" x14ac:dyDescent="0.2">
      <c r="A63" s="3" t="s">
        <v>59</v>
      </c>
      <c r="D63" s="1">
        <v>112.4172932330827</v>
      </c>
      <c r="F63" s="3" t="s">
        <v>59</v>
      </c>
      <c r="H63" s="1">
        <v>133.66147859922179</v>
      </c>
      <c r="I63" s="1">
        <v>98.406779661016955</v>
      </c>
      <c r="K63" s="3" t="s">
        <v>59</v>
      </c>
      <c r="M63" s="1">
        <v>43.177536231884055</v>
      </c>
      <c r="N63" s="1">
        <v>77.772058823529406</v>
      </c>
    </row>
    <row r="64" spans="1:14" x14ac:dyDescent="0.2">
      <c r="A64" s="3"/>
      <c r="D64" s="1">
        <v>116.69709543568464</v>
      </c>
      <c r="F64" s="3"/>
      <c r="H64" s="1">
        <v>113.54295532646049</v>
      </c>
      <c r="I64" s="1">
        <v>112.01739130434783</v>
      </c>
      <c r="K64" s="3"/>
      <c r="M64" s="1">
        <v>57.02325581395349</v>
      </c>
      <c r="N64" s="1">
        <v>75.585657370517936</v>
      </c>
    </row>
    <row r="65" spans="1:14" x14ac:dyDescent="0.2">
      <c r="A65" s="3"/>
      <c r="D65" s="1">
        <v>104.91973244147157</v>
      </c>
      <c r="F65" s="3"/>
      <c r="H65" s="1">
        <v>120.75939849624059</v>
      </c>
      <c r="I65" s="1">
        <v>108.92372881355932</v>
      </c>
      <c r="K65" s="3"/>
      <c r="M65" s="1">
        <v>44.748175182481745</v>
      </c>
      <c r="N65" s="1">
        <v>98.596078431372547</v>
      </c>
    </row>
    <row r="66" spans="1:14" x14ac:dyDescent="0.2">
      <c r="A66" s="3"/>
      <c r="D66" s="1">
        <v>118.31746031746032</v>
      </c>
      <c r="F66" s="3"/>
      <c r="H66" s="1">
        <v>212.3693379790941</v>
      </c>
      <c r="I66" s="1">
        <v>98.353211009174302</v>
      </c>
      <c r="K66" s="3"/>
      <c r="M66" s="1">
        <v>45.945945945945944</v>
      </c>
      <c r="N66" s="1">
        <v>71.948275862068968</v>
      </c>
    </row>
    <row r="67" spans="1:14" x14ac:dyDescent="0.2">
      <c r="A67" s="3"/>
      <c r="C67" s="1" t="s">
        <v>5</v>
      </c>
      <c r="D67" s="4">
        <v>113.0878953569248</v>
      </c>
      <c r="E67" s="4"/>
      <c r="F67" s="3"/>
      <c r="G67" s="1" t="s">
        <v>5</v>
      </c>
      <c r="H67" s="4">
        <v>145.08329260025425</v>
      </c>
      <c r="I67" s="4">
        <v>104.4252776970246</v>
      </c>
      <c r="K67" s="3"/>
      <c r="L67" s="1" t="s">
        <v>5</v>
      </c>
      <c r="M67" s="4">
        <v>47.72372829356631</v>
      </c>
      <c r="N67" s="4">
        <v>80.975517621872214</v>
      </c>
    </row>
    <row r="68" spans="1:14" x14ac:dyDescent="0.2">
      <c r="A68" s="3"/>
      <c r="C68" s="1" t="s">
        <v>15</v>
      </c>
      <c r="D68" s="1">
        <v>5.9872995445044035</v>
      </c>
      <c r="F68" s="3"/>
      <c r="G68" s="1" t="s">
        <v>15</v>
      </c>
      <c r="H68" s="1">
        <v>45.622780996359673</v>
      </c>
      <c r="I68" s="1">
        <v>7.0938603488153547</v>
      </c>
      <c r="K68" s="3"/>
      <c r="L68" s="1" t="s">
        <v>15</v>
      </c>
      <c r="M68" s="1">
        <v>6.3024730795811319</v>
      </c>
      <c r="N68" s="1">
        <v>11.990107016940289</v>
      </c>
    </row>
    <row r="69" spans="1:14" x14ac:dyDescent="0.2">
      <c r="A69" s="3"/>
      <c r="F69" s="3"/>
      <c r="K69" s="3"/>
    </row>
    <row r="70" spans="1:14" x14ac:dyDescent="0.2">
      <c r="A70" s="3" t="s">
        <v>13</v>
      </c>
      <c r="D70" s="1">
        <v>100.73333333333335</v>
      </c>
      <c r="F70" s="3" t="s">
        <v>13</v>
      </c>
      <c r="H70" s="1">
        <v>74.73571428571428</v>
      </c>
      <c r="I70" s="1">
        <v>121.15740740740742</v>
      </c>
      <c r="K70" s="3" t="s">
        <v>13</v>
      </c>
      <c r="M70" s="1">
        <v>46.347639484978536</v>
      </c>
      <c r="N70" s="1">
        <v>45.035714285714285</v>
      </c>
    </row>
    <row r="71" spans="1:14" x14ac:dyDescent="0.2">
      <c r="A71" s="3"/>
      <c r="D71" s="1">
        <v>165.94009216589862</v>
      </c>
      <c r="F71" s="3"/>
      <c r="H71" s="1">
        <v>73.190476190476204</v>
      </c>
      <c r="I71" s="1">
        <v>108.72522522522522</v>
      </c>
      <c r="K71" s="3"/>
      <c r="M71" s="1">
        <v>35.862542955326461</v>
      </c>
      <c r="N71" s="1">
        <v>58.642201834862384</v>
      </c>
    </row>
    <row r="72" spans="1:14" x14ac:dyDescent="0.2">
      <c r="A72" s="3"/>
      <c r="D72" s="1">
        <v>95.853932584269657</v>
      </c>
      <c r="F72" s="3"/>
      <c r="H72" s="1">
        <v>77.770992366412202</v>
      </c>
      <c r="I72" s="1">
        <v>103.69169960474309</v>
      </c>
      <c r="K72" s="3"/>
      <c r="M72" s="1">
        <v>45.790983606557376</v>
      </c>
      <c r="N72" s="1">
        <v>45.396694214876035</v>
      </c>
    </row>
    <row r="73" spans="1:14" x14ac:dyDescent="0.2">
      <c r="A73" s="3"/>
      <c r="D73" s="1">
        <v>91.662962962962965</v>
      </c>
      <c r="F73" s="3"/>
      <c r="H73" s="1">
        <v>73.904255319148945</v>
      </c>
      <c r="I73" s="1">
        <v>101.87711864406779</v>
      </c>
      <c r="K73" s="3"/>
      <c r="M73" s="1">
        <v>43.582995951417004</v>
      </c>
      <c r="N73" s="1">
        <v>45.733050847457626</v>
      </c>
    </row>
    <row r="74" spans="1:14" x14ac:dyDescent="0.2">
      <c r="A74" s="3"/>
      <c r="C74" s="1" t="s">
        <v>5</v>
      </c>
      <c r="D74" s="4">
        <v>113.54758026161615</v>
      </c>
      <c r="E74" s="4"/>
      <c r="F74" s="3"/>
      <c r="G74" s="1" t="s">
        <v>5</v>
      </c>
      <c r="H74" s="4">
        <v>74.900359540437904</v>
      </c>
      <c r="I74" s="4">
        <v>108.86286272036088</v>
      </c>
      <c r="K74" s="3"/>
      <c r="L74" s="1" t="s">
        <v>5</v>
      </c>
      <c r="M74" s="4">
        <v>42.89604049956985</v>
      </c>
      <c r="N74" s="4">
        <v>48.701915295727581</v>
      </c>
    </row>
    <row r="75" spans="1:14" x14ac:dyDescent="0.2">
      <c r="A75" s="3"/>
      <c r="C75" s="1" t="s">
        <v>15</v>
      </c>
      <c r="D75" s="1">
        <v>35.124454303794138</v>
      </c>
      <c r="F75" s="3"/>
      <c r="G75" s="1" t="s">
        <v>15</v>
      </c>
      <c r="H75" s="1">
        <v>2.0152390736262631</v>
      </c>
      <c r="I75" s="1">
        <v>8.6932219077018331</v>
      </c>
      <c r="K75" s="3"/>
      <c r="L75" s="1" t="s">
        <v>15</v>
      </c>
      <c r="M75" s="1">
        <v>4.8386026442375965</v>
      </c>
      <c r="N75" s="1">
        <v>6.6329724063809286</v>
      </c>
    </row>
    <row r="76" spans="1:14" x14ac:dyDescent="0.2">
      <c r="A76" s="3"/>
      <c r="F76" s="3"/>
      <c r="K76" s="3"/>
    </row>
    <row r="77" spans="1:14" x14ac:dyDescent="0.2">
      <c r="A77" s="3" t="s">
        <v>12</v>
      </c>
      <c r="D77" s="1">
        <v>122.09465020576133</v>
      </c>
      <c r="F77" s="3" t="s">
        <v>12</v>
      </c>
      <c r="H77" s="1">
        <v>80.494464944649451</v>
      </c>
      <c r="I77" s="1">
        <v>101.21268656716417</v>
      </c>
      <c r="K77" s="3" t="s">
        <v>12</v>
      </c>
      <c r="M77" s="1">
        <v>49.314655172413786</v>
      </c>
      <c r="N77" s="1">
        <v>43.984615384615381</v>
      </c>
    </row>
    <row r="78" spans="1:14" x14ac:dyDescent="0.2">
      <c r="A78" s="2"/>
      <c r="D78" s="1">
        <v>107.59581881533101</v>
      </c>
      <c r="H78" s="1">
        <v>81.121951219512212</v>
      </c>
      <c r="I78" s="1">
        <v>98.942857142857136</v>
      </c>
      <c r="M78" s="1">
        <v>47.073469387755104</v>
      </c>
      <c r="N78" s="1">
        <v>51.806167400881058</v>
      </c>
    </row>
    <row r="79" spans="1:14" x14ac:dyDescent="0.2">
      <c r="A79" s="2"/>
      <c r="D79" s="1">
        <v>118.71323529411764</v>
      </c>
      <c r="H79" s="1">
        <v>83.265822784810126</v>
      </c>
      <c r="I79" s="1">
        <v>105.12773722627736</v>
      </c>
      <c r="M79" s="1">
        <v>35.225806451612904</v>
      </c>
      <c r="N79" s="1">
        <v>33.08097165991903</v>
      </c>
    </row>
    <row r="80" spans="1:14" x14ac:dyDescent="0.2">
      <c r="A80" s="2"/>
      <c r="D80" s="1">
        <v>103.93979933110369</v>
      </c>
      <c r="H80" s="1">
        <v>84.380327868852461</v>
      </c>
      <c r="I80" s="1">
        <v>85.365217391304355</v>
      </c>
      <c r="M80" s="1">
        <v>39.840830449826996</v>
      </c>
      <c r="N80" s="1">
        <v>47.32539682539683</v>
      </c>
    </row>
    <row r="81" spans="1:14" x14ac:dyDescent="0.2">
      <c r="A81" s="2"/>
      <c r="C81" s="1" t="s">
        <v>5</v>
      </c>
      <c r="D81" s="4">
        <v>113.08587591157841</v>
      </c>
      <c r="E81" s="4"/>
      <c r="G81" s="1" t="s">
        <v>5</v>
      </c>
      <c r="H81" s="4">
        <v>82.315641704456056</v>
      </c>
      <c r="I81" s="4">
        <v>97.662124581900741</v>
      </c>
      <c r="L81" s="1" t="s">
        <v>5</v>
      </c>
      <c r="M81" s="4">
        <v>42.863690365402199</v>
      </c>
      <c r="N81" s="4">
        <v>44.049287817703082</v>
      </c>
    </row>
    <row r="82" spans="1:14" x14ac:dyDescent="0.2">
      <c r="A82" s="2"/>
      <c r="C82" s="1" t="s">
        <v>15</v>
      </c>
      <c r="D82" s="1">
        <v>8.6913104428071861</v>
      </c>
      <c r="G82" s="1" t="s">
        <v>15</v>
      </c>
      <c r="H82" s="1">
        <v>1.8172648685334711</v>
      </c>
      <c r="I82" s="1">
        <v>8.5867352141526769</v>
      </c>
      <c r="L82" s="1" t="s">
        <v>15</v>
      </c>
      <c r="M82" s="1">
        <v>6.5015931152309827</v>
      </c>
      <c r="N82" s="1">
        <v>7.983529147749973</v>
      </c>
    </row>
    <row r="83" spans="1:14" x14ac:dyDescent="0.2">
      <c r="A83" s="2"/>
    </row>
    <row r="84" spans="1:14" x14ac:dyDescent="0.2">
      <c r="A84" s="2"/>
    </row>
    <row r="85" spans="1:14" x14ac:dyDescent="0.2">
      <c r="A85" s="2"/>
    </row>
    <row r="86" spans="1:14" x14ac:dyDescent="0.2">
      <c r="A86" s="2" t="s">
        <v>99</v>
      </c>
    </row>
    <row r="87" spans="1:14" x14ac:dyDescent="0.2">
      <c r="A87" s="2"/>
    </row>
    <row r="88" spans="1:14" x14ac:dyDescent="0.2">
      <c r="A88" s="2"/>
    </row>
    <row r="89" spans="1:14" x14ac:dyDescent="0.2">
      <c r="A89" s="2"/>
    </row>
    <row r="90" spans="1:14" x14ac:dyDescent="0.2">
      <c r="A90" s="2"/>
    </row>
    <row r="91" spans="1:14" x14ac:dyDescent="0.2">
      <c r="A91" s="2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57FAC7-1318-7D4A-BC20-23F37E847E41}">
  <dimension ref="A1:N79"/>
  <sheetViews>
    <sheetView topLeftCell="A20" workbookViewId="0">
      <selection activeCell="I66" sqref="I66"/>
    </sheetView>
  </sheetViews>
  <sheetFormatPr baseColWidth="10" defaultRowHeight="16" x14ac:dyDescent="0.2"/>
  <cols>
    <col min="1" max="1" width="15.6640625" customWidth="1"/>
    <col min="2" max="2" width="14.33203125" customWidth="1"/>
    <col min="6" max="6" width="19" customWidth="1"/>
    <col min="8" max="8" width="15.33203125" customWidth="1"/>
    <col min="13" max="13" width="17" customWidth="1"/>
  </cols>
  <sheetData>
    <row r="1" spans="1:14" x14ac:dyDescent="0.2">
      <c r="A1" s="1" t="s">
        <v>38</v>
      </c>
    </row>
    <row r="2" spans="1:14" x14ac:dyDescent="0.2">
      <c r="A2" s="1" t="s">
        <v>134</v>
      </c>
    </row>
    <row r="5" spans="1:14" x14ac:dyDescent="0.2">
      <c r="A5" s="3" t="s">
        <v>46</v>
      </c>
      <c r="B5" s="1"/>
      <c r="C5" s="1"/>
      <c r="D5" s="1"/>
      <c r="E5" s="1"/>
      <c r="F5" s="1"/>
      <c r="G5" s="1"/>
      <c r="H5" s="3" t="s">
        <v>47</v>
      </c>
      <c r="I5" s="1"/>
      <c r="J5" s="1"/>
      <c r="K5" s="1"/>
      <c r="L5" s="1"/>
      <c r="M5" s="1"/>
      <c r="N5" s="1"/>
    </row>
    <row r="6" spans="1:14" x14ac:dyDescent="0.2">
      <c r="A6" s="2"/>
      <c r="B6" s="2" t="s">
        <v>0</v>
      </c>
      <c r="C6" s="2" t="s">
        <v>1</v>
      </c>
      <c r="D6" s="2" t="s">
        <v>2</v>
      </c>
      <c r="E6" s="2" t="s">
        <v>3</v>
      </c>
      <c r="F6" s="2" t="s">
        <v>39</v>
      </c>
      <c r="G6" s="5"/>
      <c r="H6" s="1"/>
      <c r="I6" s="2" t="s">
        <v>0</v>
      </c>
      <c r="J6" s="2" t="s">
        <v>1</v>
      </c>
      <c r="K6" s="2" t="s">
        <v>2</v>
      </c>
      <c r="L6" s="2" t="s">
        <v>3</v>
      </c>
      <c r="M6" s="2" t="s">
        <v>39</v>
      </c>
      <c r="N6" s="1"/>
    </row>
    <row r="7" spans="1:14" x14ac:dyDescent="0.2">
      <c r="A7" s="3" t="s">
        <v>4</v>
      </c>
      <c r="B7" s="1">
        <v>15970.721428571427</v>
      </c>
      <c r="C7" s="1">
        <v>6835.2041420118303</v>
      </c>
      <c r="D7" s="1"/>
      <c r="E7" s="1"/>
      <c r="F7" s="2"/>
      <c r="G7" s="2"/>
      <c r="H7" s="3" t="s">
        <v>4</v>
      </c>
      <c r="I7" s="1">
        <v>10381.60606060606</v>
      </c>
      <c r="J7" s="1">
        <v>686.93622448979602</v>
      </c>
      <c r="K7" s="1"/>
      <c r="L7" s="1"/>
      <c r="M7" s="1"/>
      <c r="N7" s="1"/>
    </row>
    <row r="8" spans="1:14" x14ac:dyDescent="0.2">
      <c r="A8" s="2"/>
      <c r="B8" s="1">
        <v>14776.853211009175</v>
      </c>
      <c r="C8" s="1">
        <v>4718.1435897435904</v>
      </c>
      <c r="D8" s="1"/>
      <c r="E8" s="1"/>
      <c r="F8" s="2"/>
      <c r="G8" s="2"/>
      <c r="H8" s="2"/>
      <c r="I8" s="1">
        <v>8362.9973614775718</v>
      </c>
      <c r="J8" s="1">
        <v>832.03773584905662</v>
      </c>
      <c r="K8" s="1"/>
      <c r="L8" s="1"/>
      <c r="M8" s="1"/>
      <c r="N8" s="1"/>
    </row>
    <row r="9" spans="1:14" x14ac:dyDescent="0.2">
      <c r="A9" s="2"/>
      <c r="B9" s="1">
        <v>12333.241666666669</v>
      </c>
      <c r="C9" s="1">
        <v>5863.8895027624312</v>
      </c>
      <c r="D9" s="1"/>
      <c r="E9" s="1"/>
      <c r="F9" s="2"/>
      <c r="G9" s="1"/>
      <c r="H9" s="2"/>
      <c r="I9" s="1">
        <v>6881.1392405063289</v>
      </c>
      <c r="J9" s="1">
        <v>828.63221884498478</v>
      </c>
      <c r="K9" s="1"/>
      <c r="L9" s="1"/>
      <c r="M9" s="1"/>
      <c r="N9" s="1"/>
    </row>
    <row r="10" spans="1:14" x14ac:dyDescent="0.2">
      <c r="A10" s="2"/>
      <c r="B10" s="1">
        <v>16204.14</v>
      </c>
      <c r="C10" s="1">
        <v>3807.8071625344351</v>
      </c>
      <c r="D10" s="1"/>
      <c r="E10" s="1"/>
      <c r="F10" s="2"/>
      <c r="G10" s="1"/>
      <c r="H10" s="2"/>
      <c r="I10" s="1">
        <v>9654.8439897698208</v>
      </c>
      <c r="J10" s="1">
        <v>989.2031746031746</v>
      </c>
      <c r="K10" s="1"/>
      <c r="L10" s="1"/>
      <c r="M10" s="1"/>
      <c r="N10" s="1"/>
    </row>
    <row r="11" spans="1:14" x14ac:dyDescent="0.2">
      <c r="A11" s="2"/>
      <c r="B11" s="1"/>
      <c r="C11" s="1">
        <v>3814.0167597765362</v>
      </c>
      <c r="D11" s="1"/>
      <c r="E11" s="1"/>
      <c r="F11" s="2"/>
      <c r="G11" s="1"/>
      <c r="H11" s="2"/>
      <c r="I11" s="1">
        <v>9763.5614525139663</v>
      </c>
      <c r="J11" s="1">
        <v>683.59316770186331</v>
      </c>
      <c r="K11" s="1"/>
      <c r="L11" s="1"/>
      <c r="M11" s="1"/>
      <c r="N11" s="1"/>
    </row>
    <row r="12" spans="1:14" x14ac:dyDescent="0.2">
      <c r="A12" s="2"/>
      <c r="B12" s="1"/>
      <c r="C12" s="1">
        <v>4033.2452830188681</v>
      </c>
      <c r="D12" s="1"/>
      <c r="E12" s="1"/>
      <c r="F12" s="2"/>
      <c r="G12" s="1"/>
      <c r="H12" s="2"/>
      <c r="I12" s="1">
        <v>13803.15625</v>
      </c>
      <c r="J12" s="1">
        <v>897.65129682997122</v>
      </c>
      <c r="K12" s="1"/>
      <c r="L12" s="1"/>
      <c r="M12" s="1"/>
      <c r="N12" s="1"/>
    </row>
    <row r="13" spans="1:14" x14ac:dyDescent="0.2">
      <c r="A13" s="2" t="s">
        <v>5</v>
      </c>
      <c r="B13" s="1">
        <f>AVERAGE(B7:B10)</f>
        <v>14821.239076561818</v>
      </c>
      <c r="C13" s="1">
        <f>AVERAGE(C7:C12)</f>
        <v>4845.3844066412812</v>
      </c>
      <c r="D13" s="1"/>
      <c r="E13" s="1"/>
      <c r="F13" s="2"/>
      <c r="G13" s="1"/>
      <c r="H13" s="1"/>
      <c r="I13" s="1">
        <v>11042.371657754011</v>
      </c>
      <c r="J13" s="1">
        <v>882.80877742946711</v>
      </c>
      <c r="K13" s="1"/>
      <c r="L13" s="1"/>
      <c r="M13" s="1"/>
      <c r="N13" s="1"/>
    </row>
    <row r="14" spans="1:14" x14ac:dyDescent="0.2">
      <c r="A14" s="2" t="s">
        <v>15</v>
      </c>
      <c r="B14" s="1">
        <f>STDEV(B7:B10)</f>
        <v>1772.5523836484672</v>
      </c>
      <c r="C14" s="1">
        <f>STDEV(C7:C12)</f>
        <v>1250.0224919724892</v>
      </c>
      <c r="D14" s="1"/>
      <c r="E14" s="1"/>
      <c r="F14" s="2"/>
      <c r="G14" s="1"/>
      <c r="H14" s="2" t="s">
        <v>5</v>
      </c>
      <c r="I14" s="1">
        <f>AVERAGE(I7:I13)</f>
        <v>9984.2394303753936</v>
      </c>
      <c r="J14" s="1">
        <f>AVERAGE(J7:J13)</f>
        <v>828.69465653547343</v>
      </c>
      <c r="K14" s="1"/>
      <c r="L14" s="1"/>
      <c r="M14" s="1"/>
      <c r="N14" s="1"/>
    </row>
    <row r="15" spans="1:14" x14ac:dyDescent="0.2">
      <c r="A15" s="2"/>
      <c r="B15" s="1"/>
      <c r="C15" s="1"/>
      <c r="D15" s="1"/>
      <c r="E15" s="1"/>
      <c r="F15" s="2"/>
      <c r="G15" s="1"/>
      <c r="H15" s="2" t="s">
        <v>15</v>
      </c>
      <c r="I15" s="1">
        <f>STDEV(I7:I13)</f>
        <v>2170.8879322059361</v>
      </c>
      <c r="J15" s="1">
        <f>STDEV(J7:J13)</f>
        <v>111.5104000296723</v>
      </c>
      <c r="K15" s="1"/>
      <c r="L15" s="1"/>
      <c r="M15" s="1"/>
      <c r="N15" s="1"/>
    </row>
    <row r="16" spans="1:14" x14ac:dyDescent="0.2">
      <c r="A16" s="2"/>
      <c r="B16" s="1"/>
      <c r="C16" s="1"/>
      <c r="D16" s="1"/>
      <c r="E16" s="1"/>
      <c r="F16" s="2"/>
      <c r="G16" s="1"/>
      <c r="H16" s="2"/>
      <c r="I16" s="1"/>
      <c r="J16" s="1"/>
      <c r="K16" s="1"/>
      <c r="L16" s="1"/>
      <c r="M16" s="1"/>
      <c r="N16" s="1"/>
    </row>
    <row r="17" spans="1:14" x14ac:dyDescent="0.2">
      <c r="A17" s="2" t="s">
        <v>16</v>
      </c>
      <c r="B17" s="1">
        <f>B7*100/14821</f>
        <v>107.75738093631622</v>
      </c>
      <c r="C17" s="1">
        <f>C7*100/14821</f>
        <v>46.118373537627896</v>
      </c>
      <c r="D17" s="1"/>
      <c r="E17" s="1"/>
      <c r="F17" s="2"/>
      <c r="G17" s="1"/>
      <c r="H17" s="2" t="s">
        <v>16</v>
      </c>
      <c r="I17" s="1">
        <f>I7*100/9984</f>
        <v>103.98243249805749</v>
      </c>
      <c r="J17" s="1">
        <f>J7*100/9984</f>
        <v>6.8803708382391431</v>
      </c>
      <c r="K17" s="1"/>
      <c r="L17" s="1"/>
      <c r="M17" s="1"/>
      <c r="N17" s="1"/>
    </row>
    <row r="18" spans="1:14" x14ac:dyDescent="0.2">
      <c r="A18" s="2"/>
      <c r="B18" s="1">
        <f t="shared" ref="B18:C22" si="0">B8*100/14821</f>
        <v>99.702133533561664</v>
      </c>
      <c r="C18" s="1">
        <f t="shared" si="0"/>
        <v>31.834178461261658</v>
      </c>
      <c r="D18" s="1"/>
      <c r="E18" s="1"/>
      <c r="F18" s="2"/>
      <c r="G18" s="1"/>
      <c r="H18" s="1"/>
      <c r="I18" s="1">
        <f t="shared" ref="I18:J23" si="1">I8*100/9984</f>
        <v>83.763996008389142</v>
      </c>
      <c r="J18" s="1">
        <f t="shared" si="1"/>
        <v>8.3337112965650704</v>
      </c>
      <c r="K18" s="1"/>
      <c r="L18" s="1"/>
      <c r="M18" s="1"/>
      <c r="N18" s="1"/>
    </row>
    <row r="19" spans="1:14" x14ac:dyDescent="0.2">
      <c r="A19" s="2"/>
      <c r="B19" s="1">
        <f t="shared" si="0"/>
        <v>83.214639138159839</v>
      </c>
      <c r="C19" s="1">
        <f t="shared" si="0"/>
        <v>39.564735866422183</v>
      </c>
      <c r="D19" s="4"/>
      <c r="E19" s="4"/>
      <c r="F19" s="2"/>
      <c r="G19" s="1"/>
      <c r="H19" s="2"/>
      <c r="I19" s="1">
        <f t="shared" si="1"/>
        <v>68.921667072379094</v>
      </c>
      <c r="J19" s="1">
        <f t="shared" si="1"/>
        <v>8.299601550931337</v>
      </c>
      <c r="K19" s="1"/>
      <c r="L19" s="1"/>
      <c r="M19" s="1"/>
      <c r="N19" s="1"/>
    </row>
    <row r="20" spans="1:14" x14ac:dyDescent="0.2">
      <c r="A20" s="2"/>
      <c r="B20" s="1">
        <f t="shared" si="0"/>
        <v>109.33229876526551</v>
      </c>
      <c r="C20" s="1">
        <f t="shared" si="0"/>
        <v>25.691971948818804</v>
      </c>
      <c r="D20" s="1"/>
      <c r="E20" s="1"/>
      <c r="F20" s="2"/>
      <c r="G20" s="1"/>
      <c r="H20" s="2"/>
      <c r="I20" s="1">
        <f t="shared" si="1"/>
        <v>96.70316496163683</v>
      </c>
      <c r="J20" s="1">
        <f t="shared" si="1"/>
        <v>9.9078843610093603</v>
      </c>
      <c r="K20" s="1"/>
      <c r="L20" s="1"/>
      <c r="M20" s="1"/>
      <c r="N20" s="1"/>
    </row>
    <row r="21" spans="1:14" x14ac:dyDescent="0.2">
      <c r="A21" s="2"/>
      <c r="B21" s="1"/>
      <c r="C21" s="1">
        <f t="shared" si="0"/>
        <v>25.733869238084722</v>
      </c>
      <c r="D21" s="1"/>
      <c r="E21" s="1"/>
      <c r="F21" s="3"/>
      <c r="G21" s="1"/>
      <c r="H21" s="2"/>
      <c r="I21" s="1">
        <f t="shared" si="1"/>
        <v>97.792081856109434</v>
      </c>
      <c r="J21" s="1">
        <f t="shared" si="1"/>
        <v>6.8468866957318033</v>
      </c>
      <c r="K21" s="1"/>
      <c r="L21" s="1"/>
      <c r="M21" s="1"/>
      <c r="N21" s="1"/>
    </row>
    <row r="22" spans="1:14" x14ac:dyDescent="0.2">
      <c r="A22" s="2"/>
      <c r="B22" s="1"/>
      <c r="C22" s="1">
        <f t="shared" si="0"/>
        <v>27.213044214417842</v>
      </c>
      <c r="D22" s="1"/>
      <c r="E22" s="1"/>
      <c r="F22" s="2"/>
      <c r="G22" s="1"/>
      <c r="H22" s="2"/>
      <c r="I22" s="1">
        <f t="shared" si="1"/>
        <v>138.25276692708334</v>
      </c>
      <c r="J22" s="1">
        <f t="shared" si="1"/>
        <v>8.9908984057489114</v>
      </c>
      <c r="K22" s="1"/>
      <c r="L22" s="1"/>
      <c r="M22" s="1"/>
      <c r="N22" s="1"/>
    </row>
    <row r="23" spans="1:14" x14ac:dyDescent="0.2">
      <c r="A23" s="2" t="s">
        <v>5</v>
      </c>
      <c r="B23" s="4">
        <f>AVERAGE(B17:B22)</f>
        <v>100.0016130933258</v>
      </c>
      <c r="C23" s="4">
        <f>AVERAGE(C17:C22)</f>
        <v>32.692695544438855</v>
      </c>
      <c r="D23" s="1"/>
      <c r="E23" s="1"/>
      <c r="F23" s="2"/>
      <c r="G23" s="1"/>
      <c r="H23" s="1"/>
      <c r="I23" s="1">
        <f t="shared" si="1"/>
        <v>110.60067766179898</v>
      </c>
      <c r="J23" s="1">
        <f t="shared" si="1"/>
        <v>8.8422353508560416</v>
      </c>
      <c r="K23" s="1"/>
      <c r="L23" s="1"/>
      <c r="M23" s="1"/>
      <c r="N23" s="1"/>
    </row>
    <row r="24" spans="1:14" x14ac:dyDescent="0.2">
      <c r="A24" s="2" t="s">
        <v>15</v>
      </c>
      <c r="B24" s="1">
        <f>STDEV(B17:B22)</f>
        <v>11.959735400097662</v>
      </c>
      <c r="C24" s="1">
        <f>STDEV(C17:C22)</f>
        <v>8.4341305713007682</v>
      </c>
      <c r="D24" s="1"/>
      <c r="E24" s="1"/>
      <c r="F24" s="2"/>
      <c r="G24" s="1"/>
      <c r="H24" s="2" t="s">
        <v>5</v>
      </c>
      <c r="I24" s="4">
        <f>AVERAGE(I17:I23)</f>
        <v>100.00239814077919</v>
      </c>
      <c r="J24" s="4">
        <f>AVERAGE(J17:J23)</f>
        <v>8.3002269284402388</v>
      </c>
      <c r="K24" s="1"/>
      <c r="L24" s="1"/>
      <c r="M24" s="1"/>
      <c r="N24" s="1"/>
    </row>
    <row r="25" spans="1:14" x14ac:dyDescent="0.2">
      <c r="A25" s="2"/>
      <c r="B25" s="1"/>
      <c r="C25" s="1"/>
      <c r="D25" s="1"/>
      <c r="E25" s="1"/>
      <c r="F25" s="2"/>
      <c r="G25" s="1"/>
      <c r="H25" s="2" t="s">
        <v>15</v>
      </c>
      <c r="I25" s="1">
        <f>STDEV(I17:I23)</f>
        <v>21.743669192767676</v>
      </c>
      <c r="J25" s="1">
        <f>STDEV(J17:J23)</f>
        <v>1.1168910259382139</v>
      </c>
      <c r="K25" s="1"/>
      <c r="L25" s="1"/>
      <c r="M25" s="1"/>
      <c r="N25" s="1"/>
    </row>
    <row r="26" spans="1:14" x14ac:dyDescent="0.2">
      <c r="A26" s="2"/>
      <c r="B26" s="1"/>
      <c r="C26" s="1"/>
      <c r="D26" s="1"/>
      <c r="E26" s="1"/>
      <c r="F26" s="2"/>
      <c r="G26" s="1"/>
      <c r="H26" s="2"/>
      <c r="I26" s="1"/>
      <c r="J26" s="1"/>
      <c r="K26" s="1"/>
      <c r="L26" s="1"/>
      <c r="M26" s="1"/>
      <c r="N26" s="1"/>
    </row>
    <row r="27" spans="1:14" x14ac:dyDescent="0.2">
      <c r="A27" s="2"/>
      <c r="B27" s="1"/>
      <c r="C27" s="1"/>
      <c r="D27" s="1"/>
      <c r="E27" s="1"/>
      <c r="F27" s="2"/>
      <c r="G27" s="1"/>
      <c r="H27" s="2"/>
      <c r="I27" s="1"/>
      <c r="J27" s="1"/>
      <c r="K27" s="1"/>
      <c r="L27" s="1"/>
      <c r="M27" s="1"/>
      <c r="N27" s="1"/>
    </row>
    <row r="28" spans="1:14" x14ac:dyDescent="0.2">
      <c r="A28" s="3" t="s">
        <v>18</v>
      </c>
      <c r="B28" s="1">
        <v>516.1377049180328</v>
      </c>
      <c r="C28" s="7">
        <v>13508.224358974399</v>
      </c>
      <c r="D28" s="1">
        <v>60.739273927392745</v>
      </c>
      <c r="E28" s="1">
        <v>42.057142857142857</v>
      </c>
      <c r="F28" s="2"/>
      <c r="G28" s="1"/>
      <c r="H28" s="3" t="s">
        <v>18</v>
      </c>
      <c r="I28" s="1">
        <v>226.85317460317461</v>
      </c>
      <c r="J28" s="1">
        <v>25755.668989547001</v>
      </c>
      <c r="K28" s="1">
        <v>57.940766550522653</v>
      </c>
      <c r="L28" s="1">
        <v>46.5136186770428</v>
      </c>
      <c r="M28" s="1"/>
      <c r="N28" s="1"/>
    </row>
    <row r="29" spans="1:14" x14ac:dyDescent="0.2">
      <c r="A29" s="2"/>
      <c r="B29" s="1">
        <v>536.56115107913661</v>
      </c>
      <c r="C29" s="7">
        <v>13605.279005524862</v>
      </c>
      <c r="D29" s="1">
        <v>70.89173789173789</v>
      </c>
      <c r="E29" s="1">
        <v>37.36</v>
      </c>
      <c r="F29" s="2"/>
      <c r="G29" s="1"/>
      <c r="H29" s="2"/>
      <c r="I29" s="1">
        <v>150.59237536656892</v>
      </c>
      <c r="J29" s="1">
        <v>20590.400000000001</v>
      </c>
      <c r="K29" s="1">
        <v>50.028037383177569</v>
      </c>
      <c r="L29" s="1">
        <v>40.256578947368418</v>
      </c>
      <c r="M29" s="1"/>
      <c r="N29" s="1"/>
    </row>
    <row r="30" spans="1:14" x14ac:dyDescent="0.2">
      <c r="A30" s="2"/>
      <c r="B30" s="1">
        <v>666.79333333333341</v>
      </c>
      <c r="C30" s="7">
        <v>12904.018716577539</v>
      </c>
      <c r="D30" s="1">
        <v>58.377643504531719</v>
      </c>
      <c r="E30" s="1">
        <v>35.447222222222223</v>
      </c>
      <c r="F30" s="2"/>
      <c r="G30" s="1"/>
      <c r="H30" s="2"/>
      <c r="I30" s="1">
        <v>179.35430463576159</v>
      </c>
      <c r="J30" s="1">
        <v>21121.826815642456</v>
      </c>
      <c r="K30" s="1">
        <v>45.930434782608693</v>
      </c>
      <c r="L30" s="1">
        <v>36.432515337423311</v>
      </c>
      <c r="M30" s="1"/>
      <c r="N30" s="1"/>
    </row>
    <row r="31" spans="1:14" x14ac:dyDescent="0.2">
      <c r="A31" s="2"/>
      <c r="B31" s="1">
        <v>383.98255813953489</v>
      </c>
      <c r="C31" s="7">
        <v>11685.938931297711</v>
      </c>
      <c r="D31" s="1">
        <v>48.665738161559894</v>
      </c>
      <c r="E31" s="1">
        <v>45.846666666666671</v>
      </c>
      <c r="F31" s="2"/>
      <c r="G31" s="1"/>
      <c r="H31" s="2"/>
      <c r="I31" s="1"/>
      <c r="J31" s="1"/>
      <c r="K31" s="1">
        <v>54.175324675324681</v>
      </c>
      <c r="L31" s="1">
        <v>33.944927536231887</v>
      </c>
      <c r="M31" s="1"/>
      <c r="N31" s="1"/>
    </row>
    <row r="32" spans="1:14" x14ac:dyDescent="0.2">
      <c r="A32" s="2" t="s">
        <v>5</v>
      </c>
      <c r="B32" s="1">
        <f>AVERAGE(B28:B31)</f>
        <v>525.86868686750938</v>
      </c>
      <c r="C32" s="1">
        <f>AVERAGE(C28:C31)</f>
        <v>12925.865253093627</v>
      </c>
      <c r="D32" s="1">
        <f t="shared" ref="D32:E32" si="2">AVERAGE(D28:D31)</f>
        <v>59.668598371305563</v>
      </c>
      <c r="E32" s="1">
        <f t="shared" si="2"/>
        <v>40.177757936507938</v>
      </c>
      <c r="F32" s="2"/>
      <c r="G32" s="1"/>
      <c r="H32" s="2" t="s">
        <v>5</v>
      </c>
      <c r="I32" s="1">
        <f>AVERAGE(I28:I31)</f>
        <v>185.59995153516834</v>
      </c>
      <c r="J32" s="1">
        <f t="shared" ref="J32:L32" si="3">AVERAGE(J28:J31)</f>
        <v>22489.298601729821</v>
      </c>
      <c r="K32" s="1">
        <f t="shared" si="3"/>
        <v>52.018640847908401</v>
      </c>
      <c r="L32" s="1">
        <f t="shared" si="3"/>
        <v>39.286910124516609</v>
      </c>
      <c r="M32" s="1"/>
      <c r="N32" s="1"/>
    </row>
    <row r="33" spans="1:14" x14ac:dyDescent="0.2">
      <c r="A33" s="2" t="s">
        <v>15</v>
      </c>
      <c r="B33" s="1">
        <f>STDEV(B28:B31)</f>
        <v>115.75901737020588</v>
      </c>
      <c r="C33" s="1">
        <f>STDEV(C28:C31)</f>
        <v>882.91934887150421</v>
      </c>
      <c r="D33" s="1">
        <f t="shared" ref="D33:E33" si="4">STDEV(D28:D31)</f>
        <v>9.1256909163953832</v>
      </c>
      <c r="E33" s="1">
        <f t="shared" si="4"/>
        <v>4.6899304118385992</v>
      </c>
      <c r="F33" s="2"/>
      <c r="G33" s="1"/>
      <c r="H33" s="2" t="s">
        <v>15</v>
      </c>
      <c r="I33" s="1">
        <f>STDEV(I28:I31)</f>
        <v>38.512120870519752</v>
      </c>
      <c r="J33" s="1">
        <f t="shared" ref="J33:L33" si="5">STDEV(J28:J31)</f>
        <v>2841.2119329438892</v>
      </c>
      <c r="K33" s="1">
        <f t="shared" si="5"/>
        <v>5.1881792958080473</v>
      </c>
      <c r="L33" s="1">
        <f t="shared" si="5"/>
        <v>5.4726569325233232</v>
      </c>
      <c r="M33" s="1"/>
      <c r="N33" s="1"/>
    </row>
    <row r="34" spans="1:14" x14ac:dyDescent="0.2">
      <c r="A34" s="2"/>
      <c r="B34" s="7"/>
      <c r="C34" s="4"/>
      <c r="D34" s="1"/>
      <c r="E34" s="4"/>
      <c r="F34" s="2"/>
      <c r="G34" s="1"/>
      <c r="H34" s="2"/>
      <c r="I34" s="1"/>
      <c r="J34" s="1"/>
      <c r="K34" s="1"/>
      <c r="L34" s="1"/>
      <c r="M34" s="1"/>
      <c r="N34" s="1"/>
    </row>
    <row r="35" spans="1:14" x14ac:dyDescent="0.2">
      <c r="A35" s="2" t="s">
        <v>16</v>
      </c>
      <c r="B35" s="7">
        <f>B28*100/14821</f>
        <v>3.4824755746443077</v>
      </c>
      <c r="C35" s="1">
        <f>C28*100/14821</f>
        <v>91.142462445006402</v>
      </c>
      <c r="D35" s="1">
        <f t="shared" ref="D35:E35" si="6">D28*100/14821</f>
        <v>0.40981899957757739</v>
      </c>
      <c r="E35" s="1">
        <f t="shared" si="6"/>
        <v>0.28376724146240373</v>
      </c>
      <c r="F35" s="2"/>
      <c r="G35" s="1"/>
      <c r="H35" s="2" t="s">
        <v>16</v>
      </c>
      <c r="I35" s="1">
        <f>I28*100/9984</f>
        <v>2.2721672135734634</v>
      </c>
      <c r="J35" s="1">
        <f t="shared" ref="J35:L35" si="7">J28*100/9984</f>
        <v>257.96944100107174</v>
      </c>
      <c r="K35" s="1">
        <f t="shared" si="7"/>
        <v>0.58033620343071568</v>
      </c>
      <c r="L35" s="1">
        <f t="shared" si="7"/>
        <v>0.46588159732614981</v>
      </c>
      <c r="M35" s="1"/>
      <c r="N35" s="1"/>
    </row>
    <row r="36" spans="1:14" x14ac:dyDescent="0.2">
      <c r="A36" s="2"/>
      <c r="B36" s="7">
        <f t="shared" ref="B36:E38" si="8">B29*100/14821</f>
        <v>3.6202763044270738</v>
      </c>
      <c r="C36" s="1">
        <f t="shared" si="8"/>
        <v>91.797307911239884</v>
      </c>
      <c r="D36" s="1">
        <f t="shared" si="8"/>
        <v>0.47831953236446861</v>
      </c>
      <c r="E36" s="1">
        <f t="shared" si="8"/>
        <v>0.2520747587882059</v>
      </c>
      <c r="F36" s="3"/>
      <c r="G36" s="1"/>
      <c r="H36" s="2"/>
      <c r="I36" s="1">
        <f t="shared" ref="I36:L38" si="9">I29*100/9984</f>
        <v>1.5083370930145124</v>
      </c>
      <c r="J36" s="1">
        <f t="shared" si="9"/>
        <v>206.23397435897439</v>
      </c>
      <c r="K36" s="1">
        <f t="shared" si="9"/>
        <v>0.50108210520009588</v>
      </c>
      <c r="L36" s="1">
        <f t="shared" si="9"/>
        <v>0.40321092695681504</v>
      </c>
      <c r="M36" s="1"/>
      <c r="N36" s="1"/>
    </row>
    <row r="37" spans="1:14" x14ac:dyDescent="0.2">
      <c r="A37" s="2"/>
      <c r="B37" s="7">
        <f t="shared" si="8"/>
        <v>4.4989766772372537</v>
      </c>
      <c r="C37" s="1">
        <f t="shared" si="8"/>
        <v>87.065776375261706</v>
      </c>
      <c r="D37" s="1">
        <f t="shared" si="8"/>
        <v>0.39388464681554358</v>
      </c>
      <c r="E37" s="1">
        <f t="shared" si="8"/>
        <v>0.23916889698550856</v>
      </c>
      <c r="F37" s="2"/>
      <c r="G37" s="1"/>
      <c r="H37" s="2"/>
      <c r="I37" s="1">
        <f t="shared" si="9"/>
        <v>1.7964173140601121</v>
      </c>
      <c r="J37" s="1">
        <f t="shared" si="9"/>
        <v>211.55675897077782</v>
      </c>
      <c r="K37" s="1">
        <f t="shared" si="9"/>
        <v>0.46004041248606459</v>
      </c>
      <c r="L37" s="1">
        <f t="shared" si="9"/>
        <v>0.36490900778669183</v>
      </c>
      <c r="M37" s="1"/>
      <c r="N37" s="1"/>
    </row>
    <row r="38" spans="1:14" x14ac:dyDescent="0.2">
      <c r="A38" s="2"/>
      <c r="B38" s="7">
        <f t="shared" si="8"/>
        <v>2.590800608187942</v>
      </c>
      <c r="C38" s="1">
        <f t="shared" si="8"/>
        <v>78.84716909316316</v>
      </c>
      <c r="D38" s="1">
        <f t="shared" si="8"/>
        <v>0.32835664369178796</v>
      </c>
      <c r="E38" s="1">
        <f t="shared" si="8"/>
        <v>0.30933585228167243</v>
      </c>
      <c r="F38" s="2"/>
      <c r="G38" s="1"/>
      <c r="H38" s="2"/>
      <c r="I38" s="1"/>
      <c r="J38" s="1"/>
      <c r="K38" s="1">
        <f t="shared" si="9"/>
        <v>0.54262144105894117</v>
      </c>
      <c r="L38" s="1">
        <f t="shared" si="9"/>
        <v>0.33999326458565593</v>
      </c>
      <c r="M38" s="1"/>
      <c r="N38" s="1"/>
    </row>
    <row r="39" spans="1:14" x14ac:dyDescent="0.2">
      <c r="A39" s="2" t="s">
        <v>5</v>
      </c>
      <c r="B39" s="4">
        <f>AVERAGE(B35:B38)</f>
        <v>3.5481322911241446</v>
      </c>
      <c r="C39" s="4">
        <f t="shared" ref="C39:E39" si="10">AVERAGE(C35:C38)</f>
        <v>87.213178956167781</v>
      </c>
      <c r="D39" s="4">
        <f t="shared" si="10"/>
        <v>0.40259495561234443</v>
      </c>
      <c r="E39" s="4">
        <f t="shared" si="10"/>
        <v>0.27108668737944769</v>
      </c>
      <c r="F39" s="2"/>
      <c r="G39" s="1"/>
      <c r="H39" s="2" t="s">
        <v>5</v>
      </c>
      <c r="I39" s="4">
        <f>AVERAGE(I35:I38)</f>
        <v>1.8589738735493626</v>
      </c>
      <c r="J39" s="4">
        <f t="shared" ref="J39:L39" si="11">AVERAGE(J35:J38)</f>
        <v>225.25339144360797</v>
      </c>
      <c r="K39" s="4">
        <f t="shared" si="11"/>
        <v>0.52102004054395434</v>
      </c>
      <c r="L39" s="4">
        <f t="shared" si="11"/>
        <v>0.39349869916382818</v>
      </c>
      <c r="M39" s="1"/>
      <c r="N39" s="1"/>
    </row>
    <row r="40" spans="1:14" x14ac:dyDescent="0.2">
      <c r="A40" s="2" t="s">
        <v>15</v>
      </c>
      <c r="B40" s="1">
        <f>STDEV(B35:B38)</f>
        <v>0.78104728000948265</v>
      </c>
      <c r="C40" s="1">
        <f t="shared" ref="C40:E40" si="12">STDEV(C35:C38)</f>
        <v>5.9572184661730239</v>
      </c>
      <c r="D40" s="1">
        <f t="shared" si="12"/>
        <v>6.1572707080462287E-2</v>
      </c>
      <c r="E40" s="1">
        <f t="shared" si="12"/>
        <v>3.164381898548381E-2</v>
      </c>
      <c r="F40" s="2"/>
      <c r="G40" s="1"/>
      <c r="H40" s="2" t="s">
        <v>15</v>
      </c>
      <c r="I40" s="1">
        <f>STDEV(I35:I38)</f>
        <v>0.38573839012940336</v>
      </c>
      <c r="J40" s="1">
        <f t="shared" ref="J40:L40" si="13">STDEV(J35:J38)</f>
        <v>28.457651571953946</v>
      </c>
      <c r="K40" s="1">
        <f t="shared" si="13"/>
        <v>5.1964936857051766E-2</v>
      </c>
      <c r="L40" s="1">
        <f t="shared" si="13"/>
        <v>5.4814272160690729E-2</v>
      </c>
      <c r="M40" s="1"/>
      <c r="N40" s="1"/>
    </row>
    <row r="41" spans="1:14" x14ac:dyDescent="0.2">
      <c r="A41" s="2"/>
      <c r="B41" s="1"/>
      <c r="C41" s="1"/>
      <c r="D41" s="1"/>
      <c r="E41" s="1"/>
      <c r="F41" s="3">
        <f>C39/(D39+E39)</f>
        <v>129.45755589963485</v>
      </c>
      <c r="G41" s="1"/>
      <c r="H41" s="2"/>
      <c r="I41" s="1"/>
      <c r="J41" s="1"/>
      <c r="K41" s="1"/>
      <c r="L41" s="1"/>
      <c r="M41" s="4">
        <f>J39/(K39+L39)</f>
        <v>246.30811995780809</v>
      </c>
      <c r="N41" s="1"/>
    </row>
    <row r="42" spans="1:14" x14ac:dyDescent="0.2">
      <c r="A42" s="2" t="s">
        <v>144</v>
      </c>
      <c r="B42" s="1">
        <v>1.02E-4</v>
      </c>
      <c r="C42" s="1"/>
      <c r="D42" s="1"/>
      <c r="E42" s="1"/>
      <c r="F42" s="3"/>
      <c r="G42" s="1"/>
      <c r="H42" s="2"/>
      <c r="I42" s="1"/>
      <c r="J42" s="1"/>
      <c r="K42" s="1"/>
      <c r="L42" s="1"/>
      <c r="M42" s="4"/>
      <c r="N42" s="1"/>
    </row>
    <row r="43" spans="1:14" x14ac:dyDescent="0.2">
      <c r="A43" s="2"/>
      <c r="B43" s="1"/>
      <c r="C43" s="1"/>
      <c r="D43" s="1"/>
      <c r="E43" s="1"/>
      <c r="F43" s="3"/>
      <c r="G43" s="1"/>
      <c r="H43" s="2"/>
      <c r="I43" s="1"/>
      <c r="J43" s="1"/>
      <c r="K43" s="1"/>
      <c r="L43" s="1"/>
      <c r="M43" s="4"/>
      <c r="N43" s="1"/>
    </row>
    <row r="44" spans="1:14" x14ac:dyDescent="0.2">
      <c r="A44" s="2"/>
      <c r="B44" s="1"/>
      <c r="C44" s="1"/>
      <c r="F44" s="2"/>
      <c r="G44" s="1"/>
      <c r="H44" s="2"/>
      <c r="I44" s="1"/>
      <c r="J44" s="1"/>
      <c r="K44" s="1"/>
      <c r="L44" s="1"/>
      <c r="M44" s="1"/>
      <c r="N44" s="1"/>
    </row>
    <row r="45" spans="1:14" x14ac:dyDescent="0.2">
      <c r="A45" s="2"/>
      <c r="B45" s="1"/>
      <c r="C45" s="1"/>
      <c r="F45" s="2"/>
      <c r="G45" s="1"/>
      <c r="H45" s="2"/>
      <c r="I45" s="1"/>
      <c r="J45" s="1"/>
      <c r="K45" s="1"/>
      <c r="L45" s="1"/>
      <c r="M45" s="1"/>
      <c r="N45" s="1"/>
    </row>
    <row r="46" spans="1:14" x14ac:dyDescent="0.2">
      <c r="A46" s="3" t="s">
        <v>8</v>
      </c>
      <c r="B46" s="1">
        <v>12720.406716417911</v>
      </c>
      <c r="C46" s="1">
        <v>18945.977011494251</v>
      </c>
      <c r="D46" s="1">
        <v>60.407272727272719</v>
      </c>
      <c r="E46" s="1">
        <v>38.31481481481481</v>
      </c>
      <c r="F46" s="2"/>
      <c r="G46" s="1"/>
      <c r="H46" s="3" t="s">
        <v>8</v>
      </c>
      <c r="I46" s="1">
        <v>14513.971830985916</v>
      </c>
      <c r="J46" s="1">
        <v>24636.810169491524</v>
      </c>
      <c r="K46" s="1">
        <v>62.908695652173911</v>
      </c>
      <c r="L46" s="1">
        <v>56.70464135021097</v>
      </c>
      <c r="M46" s="1"/>
      <c r="N46" s="1"/>
    </row>
    <row r="47" spans="1:14" x14ac:dyDescent="0.2">
      <c r="A47" s="2"/>
      <c r="B47" s="1">
        <v>13470.898954703835</v>
      </c>
      <c r="C47" s="1">
        <v>17743.15306122449</v>
      </c>
      <c r="D47" s="1">
        <v>58.051094890510946</v>
      </c>
      <c r="E47" s="1">
        <v>48.539518900343644</v>
      </c>
      <c r="F47" s="2"/>
      <c r="G47" s="1"/>
      <c r="H47" s="2"/>
      <c r="I47" s="1">
        <v>14526.053254437869</v>
      </c>
      <c r="J47" s="1">
        <v>23880.402730375426</v>
      </c>
      <c r="K47" s="1">
        <v>48.193771626297583</v>
      </c>
      <c r="L47" s="1">
        <v>47.65771812080537</v>
      </c>
      <c r="M47" s="1"/>
      <c r="N47" s="1"/>
    </row>
    <row r="48" spans="1:14" x14ac:dyDescent="0.2">
      <c r="A48" s="2"/>
      <c r="B48" s="1">
        <v>11750.983651226159</v>
      </c>
      <c r="C48" s="1">
        <v>18516.750915750912</v>
      </c>
      <c r="D48" s="1">
        <v>71.166023166023166</v>
      </c>
      <c r="E48" s="1">
        <v>44.941368078175898</v>
      </c>
      <c r="F48" s="2"/>
      <c r="G48" s="1"/>
      <c r="H48" s="2"/>
      <c r="I48" s="1">
        <v>14659.021148036252</v>
      </c>
      <c r="J48" s="1">
        <v>24050.358620689658</v>
      </c>
      <c r="K48" s="1">
        <v>51.092150170648473</v>
      </c>
      <c r="L48" s="1">
        <v>38.223270440251575</v>
      </c>
      <c r="M48" s="1"/>
      <c r="N48" s="1"/>
    </row>
    <row r="49" spans="1:14" x14ac:dyDescent="0.2">
      <c r="A49" s="2"/>
      <c r="B49" s="1">
        <v>13390.016556291392</v>
      </c>
      <c r="C49" s="1">
        <v>17729.079734219267</v>
      </c>
      <c r="D49" s="1">
        <v>55.335593220338993</v>
      </c>
      <c r="E49" s="1">
        <v>50.234693877551024</v>
      </c>
      <c r="F49" s="2"/>
      <c r="G49" s="1"/>
      <c r="H49" s="2"/>
      <c r="I49" s="1"/>
      <c r="J49" s="1">
        <v>28987.674329501915</v>
      </c>
      <c r="K49" s="1">
        <v>59.416030534351144</v>
      </c>
      <c r="L49" s="1">
        <v>38.89389067524116</v>
      </c>
      <c r="M49" s="1"/>
      <c r="N49" s="1"/>
    </row>
    <row r="50" spans="1:14" x14ac:dyDescent="0.2">
      <c r="A50" s="2" t="s">
        <v>5</v>
      </c>
      <c r="B50" s="1">
        <f>AVERAGE(B46:B49)</f>
        <v>12833.076469659823</v>
      </c>
      <c r="C50" s="1">
        <f t="shared" ref="C50:E50" si="14">AVERAGE(C46:C49)</f>
        <v>18233.74018067223</v>
      </c>
      <c r="D50" s="1">
        <f t="shared" si="14"/>
        <v>61.239996001036459</v>
      </c>
      <c r="E50" s="1">
        <f t="shared" si="14"/>
        <v>45.507598917721339</v>
      </c>
      <c r="F50" s="2"/>
      <c r="G50" s="1"/>
      <c r="H50" s="2" t="s">
        <v>5</v>
      </c>
      <c r="I50" s="1">
        <f>AVERAGE(I46:I49)</f>
        <v>14566.348744486679</v>
      </c>
      <c r="J50" s="1">
        <f t="shared" ref="J50:L50" si="15">AVERAGE(J46:J49)</f>
        <v>25388.81146251463</v>
      </c>
      <c r="K50" s="1">
        <f t="shared" si="15"/>
        <v>55.402661995867774</v>
      </c>
      <c r="L50" s="1">
        <f t="shared" si="15"/>
        <v>45.369880146627267</v>
      </c>
      <c r="M50" s="1"/>
      <c r="N50" s="1"/>
    </row>
    <row r="51" spans="1:14" x14ac:dyDescent="0.2">
      <c r="A51" s="2" t="s">
        <v>15</v>
      </c>
      <c r="B51" s="1">
        <f>STDEV(B46:B49)</f>
        <v>795.9520763476072</v>
      </c>
      <c r="C51" s="1">
        <f t="shared" ref="C51:E51" si="16">STDEV(C46:C49)</f>
        <v>600.75903858682739</v>
      </c>
      <c r="D51" s="1">
        <f t="shared" si="16"/>
        <v>6.934226845153459</v>
      </c>
      <c r="E51" s="1">
        <f t="shared" si="16"/>
        <v>5.2787222587462361</v>
      </c>
      <c r="F51" s="2"/>
      <c r="G51" s="1"/>
      <c r="H51" s="2" t="s">
        <v>15</v>
      </c>
      <c r="I51" s="1">
        <f>STDEV(I46:I49)</f>
        <v>80.483669044704513</v>
      </c>
      <c r="J51" s="1">
        <f t="shared" ref="J51:L51" si="17">STDEV(J46:J49)</f>
        <v>2421.0240803615529</v>
      </c>
      <c r="K51" s="1">
        <f t="shared" si="17"/>
        <v>6.9040152769029168</v>
      </c>
      <c r="L51" s="1">
        <f t="shared" si="17"/>
        <v>8.6933592292646846</v>
      </c>
      <c r="M51" s="1"/>
      <c r="N51" s="1"/>
    </row>
    <row r="52" spans="1:14" x14ac:dyDescent="0.2">
      <c r="A52" s="2"/>
      <c r="B52" s="1"/>
      <c r="C52" s="1"/>
      <c r="D52" s="1"/>
      <c r="E52" s="1"/>
      <c r="F52" s="2"/>
      <c r="G52" s="1"/>
      <c r="H52" s="2"/>
      <c r="I52" s="1"/>
      <c r="J52" s="1"/>
      <c r="K52" s="1"/>
      <c r="L52" s="1"/>
      <c r="M52" s="1"/>
      <c r="N52" s="1"/>
    </row>
    <row r="53" spans="1:14" x14ac:dyDescent="0.2">
      <c r="A53" s="2" t="s">
        <v>16</v>
      </c>
      <c r="B53" s="1">
        <f>B46*100/14821</f>
        <v>85.82691259981047</v>
      </c>
      <c r="C53" s="1">
        <f t="shared" ref="C53:E53" si="18">C46*100/14821</f>
        <v>127.83197497803286</v>
      </c>
      <c r="D53" s="1">
        <f t="shared" si="18"/>
        <v>0.40757892670719059</v>
      </c>
      <c r="E53" s="1">
        <f t="shared" si="18"/>
        <v>0.25851706912364086</v>
      </c>
      <c r="F53" s="3"/>
      <c r="G53" s="1"/>
      <c r="H53" s="2" t="s">
        <v>16</v>
      </c>
      <c r="I53" s="1">
        <f>I46*100/9984</f>
        <v>145.37231401227882</v>
      </c>
      <c r="J53" s="1">
        <f t="shared" ref="J53:L53" si="19">J46*100/9984</f>
        <v>246.7629223707084</v>
      </c>
      <c r="K53" s="1">
        <f>K46*100/9984</f>
        <v>0.63009510869565211</v>
      </c>
      <c r="L53" s="1">
        <f t="shared" si="19"/>
        <v>0.56795514172887585</v>
      </c>
      <c r="M53" s="1"/>
      <c r="N53" s="1"/>
    </row>
    <row r="54" spans="1:14" x14ac:dyDescent="0.2">
      <c r="A54" s="2"/>
      <c r="B54" s="1">
        <f t="shared" ref="B54:E56" si="20">B47*100/14821</f>
        <v>90.89062110993747</v>
      </c>
      <c r="C54" s="1">
        <f t="shared" si="20"/>
        <v>119.71630160734423</v>
      </c>
      <c r="D54" s="1">
        <f t="shared" si="20"/>
        <v>0.39168136354167027</v>
      </c>
      <c r="E54" s="1">
        <f t="shared" si="20"/>
        <v>0.32750501923179032</v>
      </c>
      <c r="F54" s="2"/>
      <c r="G54" s="1"/>
      <c r="H54" s="2"/>
      <c r="I54" s="1">
        <f t="shared" ref="I54:L56" si="21">I47*100/9984</f>
        <v>145.49332185935367</v>
      </c>
      <c r="J54" s="1">
        <f t="shared" si="21"/>
        <v>239.186726065459</v>
      </c>
      <c r="K54" s="1">
        <f t="shared" si="21"/>
        <v>0.48271005234673059</v>
      </c>
      <c r="L54" s="1">
        <f t="shared" si="21"/>
        <v>0.47734092669075889</v>
      </c>
      <c r="M54" s="1"/>
      <c r="N54" s="1"/>
    </row>
    <row r="55" spans="1:14" x14ac:dyDescent="0.2">
      <c r="A55" s="2"/>
      <c r="B55" s="1">
        <f t="shared" si="20"/>
        <v>79.286037725026375</v>
      </c>
      <c r="C55" s="1">
        <f t="shared" si="20"/>
        <v>124.93590793975382</v>
      </c>
      <c r="D55" s="1">
        <f t="shared" si="20"/>
        <v>0.48017018531828604</v>
      </c>
      <c r="E55" s="1">
        <f t="shared" si="20"/>
        <v>0.30322763698924432</v>
      </c>
      <c r="F55" s="2"/>
      <c r="G55" s="1"/>
      <c r="H55" s="2"/>
      <c r="I55" s="1">
        <f t="shared" si="21"/>
        <v>146.82513169106824</v>
      </c>
      <c r="J55" s="1">
        <f t="shared" si="21"/>
        <v>240.88900862068971</v>
      </c>
      <c r="K55" s="1">
        <f t="shared" si="21"/>
        <v>0.51174028616434775</v>
      </c>
      <c r="L55" s="1">
        <f t="shared" si="21"/>
        <v>0.38284525681341725</v>
      </c>
      <c r="M55" s="1"/>
      <c r="N55" s="1"/>
    </row>
    <row r="56" spans="1:14" x14ac:dyDescent="0.2">
      <c r="A56" s="2"/>
      <c r="B56" s="1">
        <f t="shared" si="20"/>
        <v>90.344892762238658</v>
      </c>
      <c r="C56" s="1">
        <f t="shared" si="20"/>
        <v>119.62134629390235</v>
      </c>
      <c r="D56" s="1">
        <f t="shared" si="20"/>
        <v>0.37335937669751701</v>
      </c>
      <c r="E56" s="1">
        <f t="shared" si="20"/>
        <v>0.33894267510661241</v>
      </c>
      <c r="F56" s="2"/>
      <c r="G56" s="1"/>
      <c r="H56" s="2"/>
      <c r="I56" s="1"/>
      <c r="J56" s="1">
        <f t="shared" si="21"/>
        <v>290.34128935799197</v>
      </c>
      <c r="K56" s="1">
        <f t="shared" si="21"/>
        <v>0.59511248532002348</v>
      </c>
      <c r="L56" s="1">
        <f t="shared" si="21"/>
        <v>0.38956220628246352</v>
      </c>
      <c r="M56" s="1"/>
      <c r="N56" s="1"/>
    </row>
    <row r="57" spans="1:14" x14ac:dyDescent="0.2">
      <c r="A57" s="2" t="s">
        <v>5</v>
      </c>
      <c r="B57" s="4">
        <f>AVERAGE(B53:B56)</f>
        <v>86.587116049253254</v>
      </c>
      <c r="C57" s="4">
        <f t="shared" ref="C57:E57" si="22">AVERAGE(C53:C56)</f>
        <v>123.0263827047583</v>
      </c>
      <c r="D57" s="4">
        <f t="shared" si="22"/>
        <v>0.41319746306616595</v>
      </c>
      <c r="E57" s="4">
        <f t="shared" si="22"/>
        <v>0.30704810011282202</v>
      </c>
      <c r="F57" s="2"/>
      <c r="G57" s="1"/>
      <c r="H57" s="2" t="s">
        <v>5</v>
      </c>
      <c r="I57" s="4">
        <f>AVERAGE(I53:I56)</f>
        <v>145.89692252090023</v>
      </c>
      <c r="J57" s="4">
        <f t="shared" ref="J57:L57" si="23">AVERAGE(J53:J56)</f>
        <v>254.29498660371226</v>
      </c>
      <c r="K57" s="4">
        <f>AVERAGE(K53:K56)</f>
        <v>0.55491448313168856</v>
      </c>
      <c r="L57" s="4">
        <f t="shared" si="23"/>
        <v>0.45442588287887892</v>
      </c>
      <c r="M57" s="1"/>
      <c r="N57" s="1"/>
    </row>
    <row r="58" spans="1:14" x14ac:dyDescent="0.2">
      <c r="A58" s="2" t="s">
        <v>15</v>
      </c>
      <c r="B58" s="1">
        <f>STDEV(B53:B56)</f>
        <v>5.3704343590014618</v>
      </c>
      <c r="C58" s="1">
        <f t="shared" ref="C58:E58" si="24">STDEV(C53:C56)</f>
        <v>4.0534312029338606</v>
      </c>
      <c r="D58" s="1">
        <f t="shared" si="24"/>
        <v>4.6786497841936857E-2</v>
      </c>
      <c r="E58" s="1">
        <f t="shared" si="24"/>
        <v>3.5616505355551137E-2</v>
      </c>
      <c r="F58" s="2"/>
      <c r="G58" s="1"/>
      <c r="H58" s="2" t="s">
        <v>15</v>
      </c>
      <c r="I58" s="1">
        <f>STDEV(I53:I56)</f>
        <v>0.80612649283557791</v>
      </c>
      <c r="J58" s="1">
        <f>STDEV(J53:J56)</f>
        <v>24.249039266441844</v>
      </c>
      <c r="K58" s="1">
        <f t="shared" ref="K58:L58" si="25">STDEV(K53:K56)</f>
        <v>6.9150794039491564E-2</v>
      </c>
      <c r="L58" s="1">
        <f t="shared" si="25"/>
        <v>8.7072908946961708E-2</v>
      </c>
      <c r="M58" s="1"/>
      <c r="N58" s="1"/>
    </row>
    <row r="59" spans="1:14" x14ac:dyDescent="0.2">
      <c r="A59" s="2"/>
      <c r="B59" s="1"/>
      <c r="C59" s="1"/>
      <c r="D59" s="1"/>
      <c r="E59" s="1"/>
      <c r="F59" s="3">
        <f>C57/(D57+E57)</f>
        <v>170.81171893895453</v>
      </c>
      <c r="G59" s="1"/>
      <c r="H59" s="2"/>
      <c r="I59" s="1"/>
      <c r="J59" s="1"/>
      <c r="K59" s="1"/>
      <c r="L59" s="1"/>
      <c r="M59" s="4">
        <f>J57/(K57+L57)</f>
        <v>251.94175836721649</v>
      </c>
      <c r="N59" s="1"/>
    </row>
    <row r="60" spans="1:14" x14ac:dyDescent="0.2">
      <c r="A60" s="2" t="s">
        <v>144</v>
      </c>
      <c r="B60" s="5" t="s">
        <v>145</v>
      </c>
      <c r="C60" s="1"/>
      <c r="D60" s="1"/>
      <c r="E60" s="1"/>
      <c r="F60" s="2"/>
      <c r="G60" s="1"/>
      <c r="H60" s="1"/>
      <c r="I60" s="1"/>
      <c r="J60" s="1"/>
      <c r="K60" s="1"/>
      <c r="L60" s="1"/>
      <c r="M60" s="1"/>
      <c r="N60" s="1"/>
    </row>
    <row r="61" spans="1:14" x14ac:dyDescent="0.2">
      <c r="A61" s="2"/>
      <c r="B61" s="1"/>
      <c r="C61" s="1"/>
      <c r="D61" s="1"/>
      <c r="E61" s="1"/>
      <c r="F61" s="2"/>
      <c r="G61" s="1"/>
      <c r="H61" s="1"/>
      <c r="I61" s="1"/>
      <c r="J61" s="1"/>
      <c r="K61" s="1"/>
      <c r="L61" s="1"/>
      <c r="M61" s="1"/>
      <c r="N61" s="1"/>
    </row>
    <row r="62" spans="1:14" x14ac:dyDescent="0.2">
      <c r="A62" s="2"/>
      <c r="B62" s="1"/>
      <c r="C62" s="1"/>
      <c r="D62" s="1"/>
      <c r="E62" s="1"/>
      <c r="F62" s="2"/>
      <c r="G62" s="1"/>
      <c r="H62" s="1"/>
      <c r="I62" s="1"/>
      <c r="J62" s="1"/>
      <c r="K62" s="1"/>
      <c r="L62" s="1"/>
      <c r="M62" s="1"/>
      <c r="N62" s="1"/>
    </row>
    <row r="63" spans="1:14" x14ac:dyDescent="0.2">
      <c r="A63" s="2"/>
      <c r="B63" s="1"/>
      <c r="C63" s="1"/>
      <c r="D63" s="1"/>
      <c r="E63" s="1"/>
      <c r="F63" s="2"/>
      <c r="G63" s="1"/>
      <c r="H63" s="1"/>
      <c r="I63" s="1"/>
      <c r="J63" s="1"/>
      <c r="K63" s="1"/>
      <c r="L63" s="1"/>
      <c r="M63" s="1"/>
      <c r="N63" s="1"/>
    </row>
    <row r="64" spans="1:14" x14ac:dyDescent="0.2">
      <c r="A64" s="1" t="s">
        <v>61</v>
      </c>
      <c r="B64" s="2" t="s">
        <v>62</v>
      </c>
      <c r="C64" s="2" t="s">
        <v>4</v>
      </c>
      <c r="D64" s="1">
        <v>5.4000000000000001E-4</v>
      </c>
      <c r="E64" s="1"/>
      <c r="F64" s="2"/>
      <c r="G64" s="1"/>
      <c r="H64" s="1"/>
      <c r="I64" s="1"/>
      <c r="J64" s="1"/>
      <c r="K64" s="1"/>
      <c r="L64" s="1"/>
      <c r="M64" s="1"/>
      <c r="N64" s="1"/>
    </row>
    <row r="65" spans="1:14" x14ac:dyDescent="0.2">
      <c r="A65" s="1"/>
      <c r="B65" s="2" t="s">
        <v>63</v>
      </c>
      <c r="C65" s="2" t="s">
        <v>18</v>
      </c>
      <c r="D65" s="1">
        <v>1.2780000000000001E-3</v>
      </c>
      <c r="E65" s="1"/>
      <c r="F65" s="2"/>
      <c r="G65" s="1"/>
      <c r="H65" s="1"/>
      <c r="I65" s="1"/>
      <c r="J65" s="1"/>
      <c r="K65" s="1"/>
      <c r="L65" s="1"/>
      <c r="M65" s="1"/>
      <c r="N65" s="1"/>
    </row>
    <row r="66" spans="1:14" x14ac:dyDescent="0.2">
      <c r="A66" s="1"/>
      <c r="B66" s="2"/>
      <c r="C66" s="2" t="s">
        <v>8</v>
      </c>
      <c r="D66" s="1">
        <v>1.052E-2</v>
      </c>
      <c r="E66" s="1"/>
      <c r="F66" s="2"/>
      <c r="G66" s="1"/>
      <c r="H66" s="1"/>
      <c r="I66" s="1"/>
      <c r="J66" s="1"/>
      <c r="K66" s="1"/>
      <c r="L66" s="1"/>
      <c r="M66" s="1"/>
      <c r="N66" s="1"/>
    </row>
    <row r="67" spans="1:14" x14ac:dyDescent="0.2">
      <c r="A67" s="1"/>
      <c r="B67" s="2"/>
      <c r="C67" s="4"/>
      <c r="D67" s="4"/>
      <c r="E67" s="4"/>
      <c r="F67" s="2"/>
      <c r="G67" s="1"/>
      <c r="H67" s="1"/>
      <c r="I67" s="1"/>
      <c r="J67" s="1"/>
      <c r="K67" s="1"/>
      <c r="L67" s="1"/>
      <c r="M67" s="1"/>
      <c r="N67" s="1"/>
    </row>
    <row r="68" spans="1:14" x14ac:dyDescent="0.2">
      <c r="A68" s="1"/>
      <c r="B68" s="2"/>
      <c r="C68" s="1"/>
      <c r="D68" s="1"/>
      <c r="E68" s="1"/>
      <c r="F68" s="2"/>
      <c r="G68" s="1"/>
      <c r="H68" s="1"/>
      <c r="I68" s="1"/>
      <c r="J68" s="1"/>
      <c r="K68" s="1"/>
      <c r="L68" s="1"/>
      <c r="M68" s="1"/>
      <c r="N68" s="1"/>
    </row>
    <row r="69" spans="1:14" x14ac:dyDescent="0.2">
      <c r="A69" s="1"/>
      <c r="B69" s="2" t="s">
        <v>64</v>
      </c>
      <c r="C69" s="1" t="s">
        <v>65</v>
      </c>
      <c r="D69" s="1">
        <v>0.20399999999999999</v>
      </c>
      <c r="E69" s="1"/>
      <c r="F69" s="3"/>
      <c r="G69" s="1"/>
      <c r="H69" s="1"/>
      <c r="I69" s="1"/>
      <c r="J69" s="1"/>
      <c r="K69" s="1"/>
      <c r="L69" s="1"/>
      <c r="M69" s="1"/>
      <c r="N69" s="1"/>
    </row>
    <row r="70" spans="1:14" x14ac:dyDescent="0.2">
      <c r="A70" s="1"/>
      <c r="B70" s="2" t="s">
        <v>63</v>
      </c>
      <c r="C70" s="1"/>
      <c r="D70" s="1"/>
      <c r="E70" s="1"/>
      <c r="F70" s="2"/>
      <c r="G70" s="1"/>
      <c r="H70" s="1"/>
      <c r="I70" s="1"/>
      <c r="J70" s="1"/>
      <c r="K70" s="1"/>
      <c r="L70" s="1"/>
      <c r="M70" s="1"/>
      <c r="N70" s="1"/>
    </row>
    <row r="71" spans="1:14" x14ac:dyDescent="0.2">
      <c r="A71" s="1"/>
      <c r="B71" s="2"/>
      <c r="C71" s="1"/>
      <c r="D71" s="1"/>
      <c r="E71" s="1"/>
      <c r="F71" s="2"/>
      <c r="G71" s="1"/>
      <c r="H71" s="1"/>
      <c r="I71" s="2"/>
      <c r="J71" s="2"/>
      <c r="K71" s="2"/>
      <c r="L71" s="2"/>
      <c r="M71" s="1"/>
      <c r="N71" s="1"/>
    </row>
    <row r="72" spans="1:14" x14ac:dyDescent="0.2">
      <c r="A72" s="1"/>
      <c r="B72" s="2" t="s">
        <v>66</v>
      </c>
      <c r="C72" s="1" t="s">
        <v>65</v>
      </c>
      <c r="D72" s="5" t="s">
        <v>67</v>
      </c>
      <c r="E72" s="1"/>
      <c r="F72" s="2"/>
      <c r="G72" s="2"/>
      <c r="H72" s="2"/>
      <c r="I72" s="1"/>
      <c r="J72" s="1"/>
      <c r="K72" s="1"/>
      <c r="L72" s="1"/>
      <c r="M72" s="1"/>
      <c r="N72" s="1"/>
    </row>
    <row r="73" spans="1:14" x14ac:dyDescent="0.2">
      <c r="A73" s="1"/>
      <c r="B73" s="2" t="s">
        <v>63</v>
      </c>
      <c r="C73" s="1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</row>
    <row r="74" spans="1:14" x14ac:dyDescent="0.2">
      <c r="A74" s="1"/>
      <c r="B74" s="2"/>
      <c r="C74" s="1"/>
      <c r="D74" s="1"/>
      <c r="E74" s="1"/>
      <c r="F74" s="2"/>
      <c r="G74" s="1"/>
      <c r="H74" s="1"/>
      <c r="I74" s="1"/>
      <c r="J74" s="1"/>
      <c r="K74" s="1"/>
      <c r="L74" s="1"/>
      <c r="M74" s="1"/>
      <c r="N74" s="1"/>
    </row>
    <row r="75" spans="1:14" x14ac:dyDescent="0.2">
      <c r="A75" s="1"/>
      <c r="B75" s="2" t="s">
        <v>62</v>
      </c>
      <c r="C75" s="2" t="s">
        <v>8</v>
      </c>
      <c r="D75" s="1">
        <v>2.2769999999999999E-2</v>
      </c>
      <c r="E75" s="1"/>
      <c r="F75" s="2"/>
      <c r="G75" s="1"/>
      <c r="H75" s="1"/>
      <c r="I75" s="1"/>
      <c r="J75" s="1"/>
      <c r="K75" s="1"/>
      <c r="L75" s="1"/>
      <c r="M75" s="1"/>
      <c r="N75" s="1"/>
    </row>
    <row r="76" spans="1:14" x14ac:dyDescent="0.2">
      <c r="A76" s="1"/>
      <c r="B76" s="2" t="s">
        <v>68</v>
      </c>
      <c r="C76" s="1"/>
      <c r="D76" s="1"/>
      <c r="E76" s="1"/>
      <c r="F76" s="2"/>
      <c r="G76" s="1"/>
      <c r="H76" s="1"/>
      <c r="I76" s="1"/>
      <c r="J76" s="1"/>
      <c r="K76" s="1"/>
      <c r="L76" s="1"/>
      <c r="M76" s="1"/>
      <c r="N76" s="1"/>
    </row>
    <row r="77" spans="1:14" x14ac:dyDescent="0.2">
      <c r="A77" s="1"/>
      <c r="B77" s="2"/>
      <c r="C77" s="1"/>
      <c r="D77" s="1"/>
      <c r="E77" s="1"/>
      <c r="F77" s="2"/>
      <c r="G77" s="1"/>
      <c r="H77" s="1"/>
      <c r="I77" s="1"/>
      <c r="J77" s="1"/>
      <c r="K77" s="1"/>
      <c r="L77" s="1"/>
      <c r="M77" s="1"/>
      <c r="N77" s="1"/>
    </row>
    <row r="79" spans="1:14" x14ac:dyDescent="0.2">
      <c r="A79" t="s">
        <v>105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0FEC56-CB8B-3C43-9298-D4B12A091610}">
  <dimension ref="A1:Y229"/>
  <sheetViews>
    <sheetView tabSelected="1" topLeftCell="A44" zoomScale="93" zoomScaleNormal="93" workbookViewId="0">
      <selection activeCell="B88" sqref="B88"/>
    </sheetView>
  </sheetViews>
  <sheetFormatPr baseColWidth="10" defaultRowHeight="16" x14ac:dyDescent="0.2"/>
  <cols>
    <col min="1" max="1" width="29.1640625" style="2" customWidth="1"/>
    <col min="2" max="3" width="12.33203125" style="1" customWidth="1"/>
    <col min="4" max="5" width="12" style="1" customWidth="1"/>
    <col min="6" max="6" width="16.33203125" style="1" customWidth="1"/>
    <col min="7" max="7" width="24" style="1" customWidth="1"/>
    <col min="8" max="8" width="16.6640625" style="2" customWidth="1"/>
    <col min="9" max="9" width="10.83203125" style="1"/>
    <col min="10" max="10" width="12.33203125" style="1" customWidth="1"/>
    <col min="11" max="11" width="14.1640625" style="1" customWidth="1"/>
    <col min="12" max="12" width="15" style="1" customWidth="1"/>
    <col min="13" max="13" width="15.1640625" style="1" customWidth="1"/>
    <col min="14" max="14" width="20.5" style="2" customWidth="1"/>
    <col min="15" max="15" width="13.6640625" style="1" customWidth="1"/>
    <col min="16" max="16384" width="10.83203125" style="1"/>
  </cols>
  <sheetData>
    <row r="1" spans="1:25" x14ac:dyDescent="0.2">
      <c r="A1" s="1" t="s">
        <v>38</v>
      </c>
    </row>
    <row r="2" spans="1:25" x14ac:dyDescent="0.2">
      <c r="A2" s="1" t="s">
        <v>131</v>
      </c>
      <c r="N2" s="2" t="s">
        <v>129</v>
      </c>
    </row>
    <row r="3" spans="1:25" x14ac:dyDescent="0.2">
      <c r="A3" s="1" t="s">
        <v>104</v>
      </c>
    </row>
    <row r="4" spans="1:25" x14ac:dyDescent="0.2">
      <c r="A4" s="1"/>
    </row>
    <row r="5" spans="1:25" x14ac:dyDescent="0.2">
      <c r="A5" s="3" t="s">
        <v>46</v>
      </c>
      <c r="H5" s="3" t="s">
        <v>47</v>
      </c>
    </row>
    <row r="6" spans="1:25" x14ac:dyDescent="0.2">
      <c r="B6" s="2" t="s">
        <v>0</v>
      </c>
      <c r="C6" s="2" t="s">
        <v>1</v>
      </c>
      <c r="D6" s="2" t="s">
        <v>2</v>
      </c>
      <c r="E6" s="2" t="s">
        <v>3</v>
      </c>
      <c r="F6" s="1" t="s">
        <v>39</v>
      </c>
      <c r="G6" s="2"/>
      <c r="I6" s="2" t="s">
        <v>0</v>
      </c>
      <c r="J6" s="2" t="s">
        <v>1</v>
      </c>
      <c r="K6" s="2" t="s">
        <v>2</v>
      </c>
      <c r="L6" s="2" t="s">
        <v>3</v>
      </c>
      <c r="M6" s="1" t="s">
        <v>39</v>
      </c>
      <c r="O6" s="2"/>
      <c r="P6" s="2"/>
      <c r="Q6" s="2"/>
      <c r="R6" s="2"/>
      <c r="S6" s="2"/>
      <c r="V6" s="2"/>
      <c r="W6" s="2"/>
      <c r="X6" s="2"/>
      <c r="Y6" s="2"/>
    </row>
    <row r="7" spans="1:25" x14ac:dyDescent="0.2">
      <c r="A7" s="3" t="s">
        <v>4</v>
      </c>
      <c r="B7" s="1">
        <v>19108.63</v>
      </c>
      <c r="C7" s="1">
        <v>6751.3109999999997</v>
      </c>
      <c r="D7" s="1">
        <v>3718.143</v>
      </c>
      <c r="E7" s="1">
        <v>445.72370000000001</v>
      </c>
      <c r="G7" s="5"/>
      <c r="H7" s="3" t="s">
        <v>4</v>
      </c>
      <c r="I7" s="7">
        <v>22268.400000000001</v>
      </c>
      <c r="J7" s="7">
        <v>1416.81</v>
      </c>
      <c r="K7" s="7">
        <v>1281.75</v>
      </c>
      <c r="L7" s="7">
        <v>180.952</v>
      </c>
      <c r="O7" s="4"/>
    </row>
    <row r="8" spans="1:25" x14ac:dyDescent="0.2">
      <c r="B8" s="1">
        <v>21647.52</v>
      </c>
      <c r="C8" s="1">
        <v>5770.5020000000004</v>
      </c>
      <c r="D8" s="1">
        <v>3895.174</v>
      </c>
      <c r="E8" s="1">
        <v>485.80680000000001</v>
      </c>
      <c r="G8" s="2"/>
      <c r="I8" s="7">
        <v>21431</v>
      </c>
      <c r="J8" s="7">
        <v>1687.04</v>
      </c>
      <c r="K8" s="7">
        <v>810.89200000000005</v>
      </c>
      <c r="L8" s="7">
        <v>127.44499999999999</v>
      </c>
    </row>
    <row r="9" spans="1:25" x14ac:dyDescent="0.2">
      <c r="B9" s="1">
        <v>22846.44</v>
      </c>
      <c r="C9" s="1">
        <v>5368.6030000000001</v>
      </c>
      <c r="D9" s="1">
        <v>4810.0640000000003</v>
      </c>
      <c r="E9" s="1">
        <v>437.6592</v>
      </c>
      <c r="I9" s="7">
        <v>25583</v>
      </c>
      <c r="J9" s="7">
        <v>1970.96</v>
      </c>
      <c r="K9" s="7">
        <v>1085.5999999999999</v>
      </c>
      <c r="L9" s="7">
        <v>159.80099999999999</v>
      </c>
    </row>
    <row r="10" spans="1:25" x14ac:dyDescent="0.2">
      <c r="B10" s="1">
        <v>20295.599999999999</v>
      </c>
      <c r="C10" s="1">
        <v>5441.7610000000004</v>
      </c>
      <c r="E10" s="1">
        <v>466.48450000000003</v>
      </c>
      <c r="I10" s="7">
        <v>26339.3</v>
      </c>
      <c r="J10" s="1">
        <v>2442.7040000000002</v>
      </c>
      <c r="K10" s="7">
        <v>1191.8399999999999</v>
      </c>
      <c r="L10" s="7">
        <v>145.41900000000001</v>
      </c>
    </row>
    <row r="11" spans="1:25" x14ac:dyDescent="0.2">
      <c r="A11" s="2" t="s">
        <v>5</v>
      </c>
      <c r="B11" s="1">
        <f>AVERAGE(B7:B10)</f>
        <v>20974.547500000001</v>
      </c>
      <c r="C11" s="1">
        <f t="shared" ref="C11:E11" si="0">AVERAGE(C7:C10)</f>
        <v>5833.0442500000008</v>
      </c>
      <c r="D11" s="1">
        <f t="shared" si="0"/>
        <v>4141.1270000000004</v>
      </c>
      <c r="E11" s="1">
        <f t="shared" si="0"/>
        <v>458.91855000000004</v>
      </c>
      <c r="H11" s="2" t="s">
        <v>5</v>
      </c>
      <c r="I11" s="1">
        <f>AVERAGE(I7:I10)</f>
        <v>23905.424999999999</v>
      </c>
      <c r="J11" s="1">
        <f t="shared" ref="J11:L11" si="1">AVERAGE(J7:J10)</f>
        <v>1879.3784999999998</v>
      </c>
      <c r="K11" s="1">
        <f t="shared" si="1"/>
        <v>1092.5204999999999</v>
      </c>
      <c r="L11" s="1">
        <f t="shared" si="1"/>
        <v>153.40424999999999</v>
      </c>
    </row>
    <row r="12" spans="1:25" x14ac:dyDescent="0.2">
      <c r="A12" s="2" t="s">
        <v>15</v>
      </c>
      <c r="B12" s="1">
        <f>STDEV(B7:B10)</f>
        <v>1622.702616200824</v>
      </c>
      <c r="C12" s="1">
        <f t="shared" ref="C12:E12" si="2">STDEV(C7:C10)</f>
        <v>636.64056149519433</v>
      </c>
      <c r="D12" s="1">
        <f t="shared" si="2"/>
        <v>586.03969679279828</v>
      </c>
      <c r="E12" s="1">
        <f t="shared" si="2"/>
        <v>21.650909268126981</v>
      </c>
      <c r="H12" s="2" t="s">
        <v>15</v>
      </c>
      <c r="I12" s="1">
        <f>STDEV(I7:I10)</f>
        <v>2418.0319357899302</v>
      </c>
      <c r="J12" s="1">
        <f t="shared" ref="J12:L12" si="3">STDEV(J7:J10)</f>
        <v>438.43908959968599</v>
      </c>
      <c r="K12" s="1">
        <f t="shared" si="3"/>
        <v>204.15245290631921</v>
      </c>
      <c r="L12" s="1">
        <f t="shared" si="3"/>
        <v>22.638049229486921</v>
      </c>
    </row>
    <row r="15" spans="1:25" x14ac:dyDescent="0.2">
      <c r="A15" s="2" t="s">
        <v>16</v>
      </c>
      <c r="B15" s="1">
        <f>B7*100/20975</f>
        <v>91.101930870083436</v>
      </c>
      <c r="C15" s="1">
        <f t="shared" ref="C15:E15" si="4">C7*100/20975</f>
        <v>32.187418355184739</v>
      </c>
      <c r="D15" s="1">
        <f t="shared" si="4"/>
        <v>17.726545887961858</v>
      </c>
      <c r="E15" s="1">
        <f t="shared" si="4"/>
        <v>2.1250235995232423</v>
      </c>
      <c r="H15" s="2" t="s">
        <v>16</v>
      </c>
      <c r="I15" s="1">
        <f>I7*100/23905</f>
        <v>93.153733528550518</v>
      </c>
      <c r="J15" s="1">
        <f t="shared" ref="J15:L15" si="5">J7*100/23905</f>
        <v>5.9268353900857562</v>
      </c>
      <c r="K15" s="1">
        <f t="shared" si="5"/>
        <v>5.3618489855678728</v>
      </c>
      <c r="L15" s="1">
        <f t="shared" si="5"/>
        <v>0.75696297845638993</v>
      </c>
    </row>
    <row r="16" spans="1:25" x14ac:dyDescent="0.2">
      <c r="B16" s="1">
        <f t="shared" ref="B16:E18" si="6">B8*100/20975</f>
        <v>103.20629320619786</v>
      </c>
      <c r="C16" s="1">
        <f t="shared" si="6"/>
        <v>27.511332538736596</v>
      </c>
      <c r="D16" s="1">
        <f>D8*100/20975</f>
        <v>18.570555423122766</v>
      </c>
      <c r="E16" s="1">
        <f t="shared" si="6"/>
        <v>2.3161230035756852</v>
      </c>
      <c r="I16" s="1">
        <f t="shared" ref="I16:L18" si="7">I8*100/23905</f>
        <v>89.650700690232171</v>
      </c>
      <c r="J16" s="1">
        <f t="shared" si="7"/>
        <v>7.0572683539008576</v>
      </c>
      <c r="K16" s="1">
        <f t="shared" si="7"/>
        <v>3.3921439029491744</v>
      </c>
      <c r="L16" s="1">
        <f t="shared" si="7"/>
        <v>0.53313114411211049</v>
      </c>
    </row>
    <row r="17" spans="1:15" x14ac:dyDescent="0.2">
      <c r="B17" s="1">
        <f t="shared" si="6"/>
        <v>108.92224076281288</v>
      </c>
      <c r="C17" s="1">
        <f t="shared" si="6"/>
        <v>25.59524672228844</v>
      </c>
      <c r="D17" s="1">
        <f t="shared" si="6"/>
        <v>22.932367103694876</v>
      </c>
      <c r="E17" s="1">
        <f t="shared" si="6"/>
        <v>2.0865754469606674</v>
      </c>
      <c r="I17" s="1">
        <f t="shared" si="7"/>
        <v>107.01945199749007</v>
      </c>
      <c r="J17" s="1">
        <f t="shared" si="7"/>
        <v>8.2449696716168166</v>
      </c>
      <c r="K17" s="1">
        <f t="shared" si="7"/>
        <v>4.5413093495084702</v>
      </c>
      <c r="L17" s="1">
        <f t="shared" si="7"/>
        <v>0.66848358084082826</v>
      </c>
    </row>
    <row r="18" spans="1:15" x14ac:dyDescent="0.2">
      <c r="B18" s="1">
        <f t="shared" si="6"/>
        <v>96.760905840286043</v>
      </c>
      <c r="C18" s="1">
        <f t="shared" si="6"/>
        <v>25.944033373063174</v>
      </c>
      <c r="E18" s="1">
        <f t="shared" si="6"/>
        <v>2.2240023837902267</v>
      </c>
      <c r="I18" s="1">
        <f t="shared" si="7"/>
        <v>110.18322526668061</v>
      </c>
      <c r="K18" s="1">
        <f t="shared" si="7"/>
        <v>4.9857352018406189</v>
      </c>
      <c r="L18" s="1">
        <f t="shared" si="7"/>
        <v>0.60832043505542777</v>
      </c>
    </row>
    <row r="19" spans="1:15" x14ac:dyDescent="0.2">
      <c r="A19" s="2" t="s">
        <v>5</v>
      </c>
      <c r="B19" s="4">
        <f>AVERAGE(B15:B18)</f>
        <v>99.997842669845056</v>
      </c>
      <c r="C19" s="4">
        <f t="shared" ref="C19:E19" si="8">AVERAGE(C15:C18)</f>
        <v>27.809507747318239</v>
      </c>
      <c r="D19" s="4">
        <f>AVERAGE(D15:D18)</f>
        <v>19.743156138259835</v>
      </c>
      <c r="E19" s="4">
        <f t="shared" si="8"/>
        <v>2.1879311084624553</v>
      </c>
      <c r="H19" s="2" t="s">
        <v>5</v>
      </c>
      <c r="I19" s="4">
        <f>AVERAGE(I15:I18)</f>
        <v>100.00177787073834</v>
      </c>
      <c r="J19" s="4">
        <f>AVERAGE(J15:J18)</f>
        <v>7.0763578052011438</v>
      </c>
      <c r="K19" s="4">
        <f t="shared" ref="K19:L19" si="9">AVERAGE(K15:K18)</f>
        <v>4.570259359966534</v>
      </c>
      <c r="L19" s="4">
        <f t="shared" si="9"/>
        <v>0.64172453461618917</v>
      </c>
    </row>
    <row r="20" spans="1:15" x14ac:dyDescent="0.2">
      <c r="A20" s="2" t="s">
        <v>15</v>
      </c>
      <c r="B20" s="1">
        <f>STDEV(B15:B18)</f>
        <v>7.7363652739014297</v>
      </c>
      <c r="C20" s="1">
        <f t="shared" ref="C20:E20" si="10">STDEV(C15:C18)</f>
        <v>3.0352350965205908</v>
      </c>
      <c r="D20" s="1">
        <f t="shared" si="10"/>
        <v>2.7939914030645951</v>
      </c>
      <c r="E20" s="1">
        <f t="shared" si="10"/>
        <v>0.10322245181466967</v>
      </c>
      <c r="H20" s="2" t="s">
        <v>15</v>
      </c>
      <c r="I20" s="1">
        <f>STDEV(I15:I18)</f>
        <v>10.115172289437064</v>
      </c>
      <c r="J20" s="1">
        <f t="shared" ref="J20:L20" si="11">STDEV(J15:J18)</f>
        <v>1.1591850336187008</v>
      </c>
      <c r="K20" s="1">
        <f t="shared" si="11"/>
        <v>0.85401569925253418</v>
      </c>
      <c r="L20" s="1">
        <f t="shared" si="11"/>
        <v>9.4700059525147887E-2</v>
      </c>
    </row>
    <row r="21" spans="1:15" x14ac:dyDescent="0.2">
      <c r="F21" s="4">
        <f>B19/(D19+E19)</f>
        <v>4.5596390887911973</v>
      </c>
      <c r="M21" s="4">
        <f>I19/(K19+L19)</f>
        <v>19.186893108913679</v>
      </c>
    </row>
    <row r="23" spans="1:15" x14ac:dyDescent="0.2">
      <c r="A23" s="3" t="s">
        <v>48</v>
      </c>
      <c r="B23" s="1">
        <v>9877.3003533568917</v>
      </c>
      <c r="C23" s="1">
        <v>9465.3214285714294</v>
      </c>
      <c r="D23" s="1">
        <v>9640.0470085470079</v>
      </c>
      <c r="E23" s="1">
        <v>2107.1587982832616</v>
      </c>
      <c r="H23" s="3" t="s">
        <v>48</v>
      </c>
      <c r="I23" s="7">
        <v>1329.23</v>
      </c>
      <c r="J23" s="7">
        <v>622.90800000000002</v>
      </c>
      <c r="K23" s="7">
        <v>1913.19</v>
      </c>
      <c r="L23" s="7">
        <v>102.697</v>
      </c>
      <c r="O23" s="3"/>
    </row>
    <row r="24" spans="1:15" x14ac:dyDescent="0.2">
      <c r="B24" s="1">
        <v>10572.375</v>
      </c>
      <c r="C24" s="1">
        <v>9100.6603773584902</v>
      </c>
      <c r="D24" s="1">
        <v>9838.3818181818169</v>
      </c>
      <c r="E24" s="1">
        <v>2165.3375527426165</v>
      </c>
      <c r="I24" s="7">
        <v>1131.42</v>
      </c>
      <c r="J24" s="7">
        <v>720.68799999999999</v>
      </c>
      <c r="K24" s="7">
        <v>1203.73</v>
      </c>
      <c r="L24" s="7">
        <v>109.602</v>
      </c>
    </row>
    <row r="25" spans="1:15" x14ac:dyDescent="0.2">
      <c r="B25" s="1">
        <v>10553.037931034483</v>
      </c>
      <c r="C25" s="1">
        <v>9093.9699570815446</v>
      </c>
      <c r="D25" s="1">
        <v>10338.522388059702</v>
      </c>
      <c r="E25" s="1">
        <v>2289.2608695652175</v>
      </c>
      <c r="I25" s="7">
        <v>1462.67</v>
      </c>
      <c r="J25" s="7">
        <v>553.16999999999996</v>
      </c>
      <c r="K25" s="7">
        <v>1309.26</v>
      </c>
      <c r="L25" s="7">
        <v>106.639</v>
      </c>
    </row>
    <row r="26" spans="1:15" x14ac:dyDescent="0.2">
      <c r="B26" s="1">
        <v>9331.9538461538468</v>
      </c>
      <c r="D26" s="1">
        <v>11083.322429906542</v>
      </c>
      <c r="E26" s="1">
        <v>2420.2397260273974</v>
      </c>
      <c r="I26" s="7">
        <v>1068.44</v>
      </c>
      <c r="J26" s="7">
        <v>660.27800000000002</v>
      </c>
      <c r="K26" s="7">
        <v>990.21</v>
      </c>
      <c r="L26" s="7">
        <v>99.421599999999998</v>
      </c>
    </row>
    <row r="27" spans="1:15" x14ac:dyDescent="0.2">
      <c r="A27" s="2" t="s">
        <v>5</v>
      </c>
      <c r="B27" s="1">
        <f>AVERAGE(B23:B26)</f>
        <v>10083.666782636305</v>
      </c>
      <c r="C27" s="1">
        <f t="shared" ref="C27:E27" si="12">AVERAGE(C23:C26)</f>
        <v>9219.9839210038208</v>
      </c>
      <c r="D27" s="1">
        <f t="shared" si="12"/>
        <v>10225.068411173766</v>
      </c>
      <c r="E27" s="1">
        <f t="shared" si="12"/>
        <v>2245.4992366546235</v>
      </c>
      <c r="H27" s="2" t="s">
        <v>5</v>
      </c>
      <c r="I27" s="1">
        <f>AVERAGE(I23:I26)</f>
        <v>1247.94</v>
      </c>
      <c r="J27" s="1">
        <f t="shared" ref="J27:L27" si="13">AVERAGE(J23:J26)</f>
        <v>639.26099999999997</v>
      </c>
      <c r="K27" s="1">
        <f t="shared" si="13"/>
        <v>1354.0975000000001</v>
      </c>
      <c r="L27" s="1">
        <f t="shared" si="13"/>
        <v>104.5899</v>
      </c>
    </row>
    <row r="28" spans="1:15" x14ac:dyDescent="0.2">
      <c r="A28" s="2" t="s">
        <v>15</v>
      </c>
      <c r="B28" s="1">
        <f>STDEV(B23:B26)</f>
        <v>596.32330120386894</v>
      </c>
      <c r="C28" s="1">
        <f t="shared" ref="C28:E28" si="14">STDEV(C23:C26)</f>
        <v>212.49484675042149</v>
      </c>
      <c r="D28" s="1">
        <f t="shared" si="14"/>
        <v>643.23358335659475</v>
      </c>
      <c r="E28" s="1">
        <f t="shared" si="14"/>
        <v>139.06028860129598</v>
      </c>
      <c r="H28" s="2" t="s">
        <v>15</v>
      </c>
      <c r="I28" s="1">
        <f>STDEV(I23:I26)</f>
        <v>181.21276389923526</v>
      </c>
      <c r="J28" s="1">
        <f t="shared" ref="J28:L28" si="15">STDEV(J23:J26)</f>
        <v>70.12168354130317</v>
      </c>
      <c r="K28" s="1">
        <f t="shared" si="15"/>
        <v>395.65107636021918</v>
      </c>
      <c r="L28" s="1">
        <f t="shared" si="15"/>
        <v>4.4577405532399492</v>
      </c>
    </row>
    <row r="30" spans="1:15" x14ac:dyDescent="0.2">
      <c r="A30" s="2" t="s">
        <v>16</v>
      </c>
      <c r="B30" s="1">
        <f>B23*100/20975</f>
        <v>47.090824092285537</v>
      </c>
      <c r="C30" s="1">
        <f t="shared" ref="C30:E30" si="16">C23*100/20975</f>
        <v>45.12668142346331</v>
      </c>
      <c r="D30" s="1">
        <f>D23*100/20975</f>
        <v>45.959699683180013</v>
      </c>
      <c r="E30" s="1">
        <f t="shared" si="16"/>
        <v>10.046049097893977</v>
      </c>
      <c r="H30" s="2" t="s">
        <v>16</v>
      </c>
      <c r="I30" s="1">
        <f>I23*100/23905</f>
        <v>5.5604685212298683</v>
      </c>
      <c r="J30" s="1">
        <f t="shared" ref="J30:L30" si="17">J23*100/23905</f>
        <v>2.6057644844174859</v>
      </c>
      <c r="K30" s="1">
        <f t="shared" si="17"/>
        <v>8.0033047479606783</v>
      </c>
      <c r="L30" s="1">
        <f t="shared" si="17"/>
        <v>0.42960468521229872</v>
      </c>
    </row>
    <row r="31" spans="1:15" x14ac:dyDescent="0.2">
      <c r="B31" s="1">
        <f t="shared" ref="B31:E33" si="18">B24*100/20975</f>
        <v>50.404648390941595</v>
      </c>
      <c r="C31" s="1">
        <f t="shared" si="18"/>
        <v>43.388130523759195</v>
      </c>
      <c r="D31" s="1">
        <f t="shared" si="18"/>
        <v>46.905276844728562</v>
      </c>
      <c r="E31" s="1">
        <f t="shared" si="18"/>
        <v>10.323420990429637</v>
      </c>
      <c r="I31" s="1">
        <f t="shared" ref="I31:L33" si="19">I24*100/23905</f>
        <v>4.7329847312277762</v>
      </c>
      <c r="J31" s="1">
        <f t="shared" si="19"/>
        <v>3.0148002509935163</v>
      </c>
      <c r="K31" s="1">
        <f t="shared" si="19"/>
        <v>5.0354737502614517</v>
      </c>
      <c r="L31" s="1">
        <f t="shared" si="19"/>
        <v>0.45848985567872835</v>
      </c>
    </row>
    <row r="32" spans="1:15" x14ac:dyDescent="0.2">
      <c r="B32" s="1">
        <f t="shared" si="18"/>
        <v>50.312457358924831</v>
      </c>
      <c r="C32" s="1">
        <f t="shared" si="18"/>
        <v>43.356233406825005</v>
      </c>
      <c r="D32" s="1">
        <f>D25*100/20975</f>
        <v>49.289737249390711</v>
      </c>
      <c r="E32" s="1">
        <f t="shared" si="18"/>
        <v>10.914235373374101</v>
      </c>
      <c r="I32" s="1">
        <f t="shared" si="19"/>
        <v>6.1186781008157292</v>
      </c>
      <c r="J32" s="1">
        <f t="shared" si="19"/>
        <v>2.3140347207697132</v>
      </c>
      <c r="K32" s="1">
        <f t="shared" si="19"/>
        <v>5.4769295126542561</v>
      </c>
      <c r="L32" s="1">
        <f t="shared" si="19"/>
        <v>0.44609495921355363</v>
      </c>
    </row>
    <row r="33" spans="1:14" x14ac:dyDescent="0.2">
      <c r="B33" s="1">
        <f t="shared" si="18"/>
        <v>44.490840744476031</v>
      </c>
      <c r="D33" s="1">
        <f t="shared" si="18"/>
        <v>52.840631370233808</v>
      </c>
      <c r="E33" s="1">
        <f t="shared" si="18"/>
        <v>11.538687609189022</v>
      </c>
      <c r="I33" s="1">
        <f t="shared" si="19"/>
        <v>4.469525203932232</v>
      </c>
      <c r="J33" s="1">
        <f t="shared" si="19"/>
        <v>2.7620916126333404</v>
      </c>
      <c r="K33" s="1">
        <f t="shared" si="19"/>
        <v>4.142271491319808</v>
      </c>
      <c r="L33" s="1">
        <f t="shared" si="19"/>
        <v>0.41590294917381299</v>
      </c>
    </row>
    <row r="34" spans="1:14" x14ac:dyDescent="0.2">
      <c r="A34" s="2" t="s">
        <v>5</v>
      </c>
      <c r="B34" s="4">
        <f>AVERAGE(B30:B33)</f>
        <v>48.074692646656999</v>
      </c>
      <c r="C34" s="4">
        <f t="shared" ref="C34:E34" si="20">AVERAGE(C30:C33)</f>
        <v>43.957015118015839</v>
      </c>
      <c r="D34" s="4">
        <f t="shared" si="20"/>
        <v>48.748836286883268</v>
      </c>
      <c r="E34" s="4">
        <f t="shared" si="20"/>
        <v>10.705598267721685</v>
      </c>
      <c r="H34" s="2" t="s">
        <v>5</v>
      </c>
      <c r="I34" s="4">
        <f>AVERAGE(I30:I33)</f>
        <v>5.2204141393014014</v>
      </c>
      <c r="J34" s="4">
        <f t="shared" ref="J34:L34" si="21">AVERAGE(J30:J33)</f>
        <v>2.6741727672035136</v>
      </c>
      <c r="K34" s="4">
        <f t="shared" si="21"/>
        <v>5.6644948755490478</v>
      </c>
      <c r="L34" s="4">
        <f t="shared" si="21"/>
        <v>0.4375231123195984</v>
      </c>
    </row>
    <row r="35" spans="1:14" x14ac:dyDescent="0.2">
      <c r="A35" s="2" t="s">
        <v>15</v>
      </c>
      <c r="B35" s="1">
        <f>STDEV(B30:B33)</f>
        <v>2.8430193144403746</v>
      </c>
      <c r="C35" s="1">
        <f t="shared" ref="C35:E35" si="22">STDEV(C30:C33)</f>
        <v>1.0130862777135694</v>
      </c>
      <c r="D35" s="1">
        <f t="shared" si="22"/>
        <v>3.0666678586726794</v>
      </c>
      <c r="E35" s="1">
        <f t="shared" si="22"/>
        <v>0.66298111371297241</v>
      </c>
      <c r="H35" s="2" t="s">
        <v>15</v>
      </c>
      <c r="I35" s="1">
        <f>STDEV(I30:I33)</f>
        <v>0.75805381258830917</v>
      </c>
      <c r="J35" s="1">
        <f t="shared" ref="J35:L35" si="23">STDEV(J30:J33)</f>
        <v>0.29333479833216158</v>
      </c>
      <c r="K35" s="1">
        <f t="shared" si="23"/>
        <v>1.6550975794194498</v>
      </c>
      <c r="L35" s="1">
        <f t="shared" si="23"/>
        <v>1.8647732914620178E-2</v>
      </c>
    </row>
    <row r="36" spans="1:14" x14ac:dyDescent="0.2">
      <c r="A36" s="1"/>
      <c r="F36" s="4">
        <f>D34/(C34+E34)</f>
        <v>0.89181312907375065</v>
      </c>
      <c r="H36" s="1"/>
      <c r="M36" s="4">
        <f>K34/(J34+L34)</f>
        <v>1.8203883331995698</v>
      </c>
    </row>
    <row r="37" spans="1:14" x14ac:dyDescent="0.2">
      <c r="A37" s="2" t="s">
        <v>142</v>
      </c>
      <c r="B37" s="1">
        <v>0.76</v>
      </c>
      <c r="F37" s="4"/>
      <c r="H37" s="1"/>
      <c r="M37" s="4"/>
    </row>
    <row r="38" spans="1:14" x14ac:dyDescent="0.2">
      <c r="A38" s="1"/>
      <c r="F38" s="4"/>
      <c r="H38" s="1"/>
      <c r="M38" s="4"/>
    </row>
    <row r="40" spans="1:14" x14ac:dyDescent="0.2">
      <c r="A40" s="3" t="s">
        <v>44</v>
      </c>
      <c r="B40" s="1">
        <v>267.49270072992698</v>
      </c>
      <c r="C40" s="1">
        <v>451.80075187969925</v>
      </c>
      <c r="D40" s="1">
        <v>4547.5800865800866</v>
      </c>
      <c r="E40" s="1">
        <v>61.438202247191008</v>
      </c>
      <c r="H40" s="3" t="s">
        <v>44</v>
      </c>
      <c r="I40" s="7">
        <v>73.877499999999998</v>
      </c>
      <c r="J40" s="7">
        <v>94.820599999999999</v>
      </c>
      <c r="K40" s="7">
        <v>357.50900000000001</v>
      </c>
      <c r="L40" s="7">
        <v>60.6265</v>
      </c>
      <c r="N40" s="2" t="s">
        <v>130</v>
      </c>
    </row>
    <row r="41" spans="1:14" x14ac:dyDescent="0.2">
      <c r="B41" s="1">
        <v>279.08372093023257</v>
      </c>
      <c r="C41" s="1">
        <v>421.34732824427476</v>
      </c>
      <c r="D41" s="1">
        <v>5799.2116788321164</v>
      </c>
      <c r="E41" s="1">
        <v>60.53086419753086</v>
      </c>
      <c r="I41" s="7">
        <v>76.111599999999996</v>
      </c>
      <c r="J41" s="7">
        <v>58.585599999999999</v>
      </c>
      <c r="K41" s="7">
        <v>468.53399999999999</v>
      </c>
      <c r="L41" s="7">
        <v>55.333300000000001</v>
      </c>
    </row>
    <row r="42" spans="1:14" x14ac:dyDescent="0.2">
      <c r="B42" s="1">
        <v>264.20512820512818</v>
      </c>
      <c r="C42" s="1">
        <v>394.45517241379315</v>
      </c>
      <c r="D42" s="1">
        <v>5451.2035087719296</v>
      </c>
      <c r="E42" s="1">
        <v>50.332258064516125</v>
      </c>
      <c r="I42" s="7">
        <v>78.627700000000004</v>
      </c>
      <c r="J42" s="7">
        <v>79.331000000000003</v>
      </c>
      <c r="K42" s="7">
        <v>446.13099999999997</v>
      </c>
      <c r="L42" s="7">
        <v>50.542000000000002</v>
      </c>
    </row>
    <row r="43" spans="1:14" x14ac:dyDescent="0.2">
      <c r="B43" s="1">
        <v>282.46590909090907</v>
      </c>
      <c r="C43" s="1">
        <v>435.40476190476193</v>
      </c>
      <c r="D43" s="1">
        <v>5703.0590551181103</v>
      </c>
      <c r="E43" s="1">
        <v>50.473684210526322</v>
      </c>
      <c r="I43" s="7">
        <v>78.953199999999995</v>
      </c>
      <c r="J43" s="7">
        <v>77.417599999999993</v>
      </c>
      <c r="K43" s="7">
        <v>354.53</v>
      </c>
      <c r="L43" s="7">
        <v>53.406300000000002</v>
      </c>
    </row>
    <row r="44" spans="1:14" x14ac:dyDescent="0.2">
      <c r="A44" s="2" t="s">
        <v>5</v>
      </c>
      <c r="B44" s="1">
        <f>AVERAGE(B40:B43)</f>
        <v>273.31186473904921</v>
      </c>
      <c r="C44" s="1">
        <f t="shared" ref="C44:E44" si="24">AVERAGE(C40:C43)</f>
        <v>425.7520036106323</v>
      </c>
      <c r="D44" s="1">
        <f t="shared" si="24"/>
        <v>5375.2635823255605</v>
      </c>
      <c r="E44" s="1">
        <f t="shared" si="24"/>
        <v>55.693752179941079</v>
      </c>
      <c r="H44" s="2" t="s">
        <v>5</v>
      </c>
      <c r="I44" s="1">
        <f>AVERAGE(I40:I43)</f>
        <v>76.892499999999998</v>
      </c>
      <c r="J44" s="1">
        <f t="shared" ref="J44:L44" si="25">AVERAGE(J40:J43)</f>
        <v>77.538700000000006</v>
      </c>
      <c r="K44" s="1">
        <f t="shared" si="25"/>
        <v>406.67599999999999</v>
      </c>
      <c r="L44" s="1">
        <f t="shared" si="25"/>
        <v>54.977024999999998</v>
      </c>
    </row>
    <row r="45" spans="1:14" x14ac:dyDescent="0.2">
      <c r="A45" s="2" t="s">
        <v>15</v>
      </c>
      <c r="B45" s="1">
        <f>STDEV(B40:B43)</f>
        <v>8.8299900330414616</v>
      </c>
      <c r="C45" s="1">
        <f t="shared" ref="C45:E45" si="26">STDEV(C40:C43)</f>
        <v>24.294072233891047</v>
      </c>
      <c r="D45" s="1">
        <f t="shared" si="26"/>
        <v>570.96663710849498</v>
      </c>
      <c r="E45" s="1">
        <f t="shared" si="26"/>
        <v>6.1207594300295094</v>
      </c>
      <c r="H45" s="2" t="s">
        <v>15</v>
      </c>
      <c r="I45" s="1">
        <f>STDEV(I40:I43)</f>
        <v>2.3774940126107587</v>
      </c>
      <c r="J45" s="1">
        <f t="shared" ref="J45:L45" si="27">STDEV(J40:J43)</f>
        <v>14.844876464288898</v>
      </c>
      <c r="K45" s="1">
        <f t="shared" si="27"/>
        <v>59.216293911951738</v>
      </c>
      <c r="L45" s="1">
        <f t="shared" si="27"/>
        <v>4.2497107128015186</v>
      </c>
    </row>
    <row r="47" spans="1:14" x14ac:dyDescent="0.2">
      <c r="A47" s="2" t="s">
        <v>16</v>
      </c>
      <c r="B47" s="1">
        <f>B40*100/20975</f>
        <v>1.2752929712988175</v>
      </c>
      <c r="C47" s="1">
        <f t="shared" ref="C47:E47" si="28">C40*100/20975</f>
        <v>2.1539964332762778</v>
      </c>
      <c r="D47" s="1">
        <f>D40*100/20975</f>
        <v>21.680953928868114</v>
      </c>
      <c r="E47" s="1">
        <f t="shared" si="28"/>
        <v>0.29291157209626228</v>
      </c>
      <c r="H47" s="2" t="s">
        <v>16</v>
      </c>
      <c r="I47" s="1">
        <f>I40*100/23905</f>
        <v>0.30904622463919684</v>
      </c>
      <c r="J47" s="1">
        <f t="shared" ref="J47:L47" si="29">J40*100/23905</f>
        <v>0.39665592972181551</v>
      </c>
      <c r="K47" s="1">
        <f t="shared" si="29"/>
        <v>1.4955406818657184</v>
      </c>
      <c r="L47" s="1">
        <f t="shared" si="29"/>
        <v>0.25361430663041201</v>
      </c>
    </row>
    <row r="48" spans="1:14" x14ac:dyDescent="0.2">
      <c r="B48" s="1">
        <f t="shared" ref="B48:E50" si="30">B41*100/20975</f>
        <v>1.3305540926351969</v>
      </c>
      <c r="C48" s="1">
        <f t="shared" si="30"/>
        <v>2.0088072860275314</v>
      </c>
      <c r="D48" s="1">
        <f t="shared" si="30"/>
        <v>27.648208242346204</v>
      </c>
      <c r="E48" s="1">
        <f t="shared" si="30"/>
        <v>0.28858576494651189</v>
      </c>
      <c r="I48" s="1">
        <f t="shared" ref="I48:L50" si="31">I41*100/23905</f>
        <v>0.31839196820748794</v>
      </c>
      <c r="J48" s="1">
        <f t="shared" si="31"/>
        <v>0.24507676218364358</v>
      </c>
      <c r="K48" s="1">
        <f t="shared" si="31"/>
        <v>1.9599832670989334</v>
      </c>
      <c r="L48" s="1">
        <f t="shared" si="31"/>
        <v>0.23147165864881825</v>
      </c>
    </row>
    <row r="49" spans="1:13" x14ac:dyDescent="0.2">
      <c r="B49" s="1">
        <f t="shared" si="30"/>
        <v>1.2596192047920294</v>
      </c>
      <c r="C49" s="1">
        <f t="shared" si="30"/>
        <v>1.8805967695532448</v>
      </c>
      <c r="D49" s="1">
        <f t="shared" si="30"/>
        <v>25.989051293310748</v>
      </c>
      <c r="E49" s="1">
        <f t="shared" si="30"/>
        <v>0.23996308969971933</v>
      </c>
      <c r="I49" s="1">
        <f t="shared" si="31"/>
        <v>0.32891738130098308</v>
      </c>
      <c r="J49" s="1">
        <f t="shared" si="31"/>
        <v>0.33185944363103953</v>
      </c>
      <c r="K49" s="1">
        <f t="shared" si="31"/>
        <v>1.8662664714494874</v>
      </c>
      <c r="L49" s="1">
        <f t="shared" si="31"/>
        <v>0.21142857142857141</v>
      </c>
    </row>
    <row r="50" spans="1:13" x14ac:dyDescent="0.2">
      <c r="B50" s="1">
        <f t="shared" si="30"/>
        <v>1.3466789467981362</v>
      </c>
      <c r="C50" s="1">
        <f t="shared" si="30"/>
        <v>2.075827231965492</v>
      </c>
      <c r="D50" s="1">
        <f t="shared" si="30"/>
        <v>27.189792873030324</v>
      </c>
      <c r="E50" s="1">
        <f t="shared" si="30"/>
        <v>0.24063735022896937</v>
      </c>
      <c r="I50" s="1">
        <f t="shared" si="31"/>
        <v>0.33027902112528756</v>
      </c>
      <c r="J50" s="1">
        <f t="shared" si="31"/>
        <v>0.32385526040577284</v>
      </c>
      <c r="K50" s="1">
        <f t="shared" si="31"/>
        <v>1.4830788537962769</v>
      </c>
      <c r="L50" s="1">
        <f t="shared" si="31"/>
        <v>0.22341058355992471</v>
      </c>
    </row>
    <row r="51" spans="1:13" x14ac:dyDescent="0.2">
      <c r="A51" s="2" t="s">
        <v>5</v>
      </c>
      <c r="B51" s="4">
        <f>AVERAGE(B47:B50)</f>
        <v>1.3030363038810449</v>
      </c>
      <c r="C51" s="4">
        <f t="shared" ref="C51:E51" si="32">AVERAGE(C47:C50)</f>
        <v>2.0298069302056367</v>
      </c>
      <c r="D51" s="4">
        <f t="shared" si="32"/>
        <v>25.62700158438885</v>
      </c>
      <c r="E51" s="4">
        <f t="shared" si="32"/>
        <v>0.2655244442428657</v>
      </c>
      <c r="H51" s="2" t="s">
        <v>5</v>
      </c>
      <c r="I51" s="4">
        <f>AVERAGE(I47:I50)</f>
        <v>0.32165864881823886</v>
      </c>
      <c r="J51" s="4">
        <f t="shared" ref="J51:L51" si="33">AVERAGE(J47:J50)</f>
        <v>0.32436184898556786</v>
      </c>
      <c r="K51" s="4">
        <f t="shared" si="33"/>
        <v>1.7012173185526041</v>
      </c>
      <c r="L51" s="4">
        <f t="shared" si="33"/>
        <v>0.22998128006693158</v>
      </c>
    </row>
    <row r="52" spans="1:13" x14ac:dyDescent="0.2">
      <c r="A52" s="2" t="s">
        <v>15</v>
      </c>
      <c r="B52" s="1">
        <f>STDEV(B47:B50)</f>
        <v>4.209768788100815E-2</v>
      </c>
      <c r="C52" s="1">
        <f t="shared" ref="C52:E52" si="34">STDEV(C47:C50)</f>
        <v>0.11582394390412909</v>
      </c>
      <c r="D52" s="1">
        <f t="shared" si="34"/>
        <v>2.7221293783480087</v>
      </c>
      <c r="E52" s="1">
        <f t="shared" si="34"/>
        <v>2.9181213015635338E-2</v>
      </c>
      <c r="H52" s="2" t="s">
        <v>15</v>
      </c>
      <c r="I52" s="1">
        <f>STDEV(I47:I50)</f>
        <v>9.9455930249351798E-3</v>
      </c>
      <c r="J52" s="1">
        <f t="shared" ref="J52:L52" si="35">STDEV(J47:J50)</f>
        <v>6.2099462306165899E-2</v>
      </c>
      <c r="K52" s="1">
        <f t="shared" si="35"/>
        <v>0.24771509689166346</v>
      </c>
      <c r="L52" s="1">
        <f t="shared" si="35"/>
        <v>1.7777497229874574E-2</v>
      </c>
    </row>
    <row r="53" spans="1:13" x14ac:dyDescent="0.2">
      <c r="F53" s="4">
        <f>D51/(B51+E51)</f>
        <v>16.337908248080431</v>
      </c>
      <c r="M53" s="4">
        <f>K51/(L51+I51)</f>
        <v>3.0839270862619701</v>
      </c>
    </row>
    <row r="54" spans="1:13" x14ac:dyDescent="0.2">
      <c r="A54" s="2" t="s">
        <v>142</v>
      </c>
      <c r="B54" s="1">
        <v>3.8200000000000002E-4</v>
      </c>
      <c r="F54" s="4"/>
      <c r="M54" s="4"/>
    </row>
    <row r="55" spans="1:13" x14ac:dyDescent="0.2">
      <c r="F55" s="4"/>
    </row>
    <row r="56" spans="1:13" x14ac:dyDescent="0.2">
      <c r="A56" s="3" t="s">
        <v>49</v>
      </c>
      <c r="B56" s="1">
        <v>11387.919831223629</v>
      </c>
      <c r="C56" s="1">
        <v>4587.7</v>
      </c>
      <c r="D56" s="1">
        <v>2896.4412955465586</v>
      </c>
      <c r="E56" s="1">
        <v>19477.457446808512</v>
      </c>
      <c r="H56" s="3" t="s">
        <v>49</v>
      </c>
      <c r="I56" s="1">
        <v>1061.3599999999999</v>
      </c>
      <c r="J56" s="1">
        <v>128.74299999999999</v>
      </c>
      <c r="K56" s="1">
        <v>189.43199999999999</v>
      </c>
      <c r="L56" s="1">
        <v>9476.19</v>
      </c>
    </row>
    <row r="57" spans="1:13" x14ac:dyDescent="0.2">
      <c r="B57" s="1">
        <v>15119.427966101695</v>
      </c>
      <c r="C57" s="1">
        <v>3882.4266666666667</v>
      </c>
      <c r="D57" s="1">
        <v>2876.0045454545452</v>
      </c>
      <c r="E57" s="1">
        <v>22063.163934426229</v>
      </c>
      <c r="I57" s="1">
        <v>427.30200000000002</v>
      </c>
      <c r="J57" s="1">
        <v>125.547</v>
      </c>
      <c r="K57" s="1">
        <v>127.40900000000001</v>
      </c>
      <c r="L57" s="1">
        <v>7165.52</v>
      </c>
    </row>
    <row r="58" spans="1:13" x14ac:dyDescent="0.2">
      <c r="B58" s="1">
        <v>11728.163822525597</v>
      </c>
      <c r="C58" s="1">
        <v>4040.9160000000002</v>
      </c>
      <c r="D58" s="1">
        <v>2619.068085106383</v>
      </c>
      <c r="E58" s="1">
        <v>20385.032653061226</v>
      </c>
      <c r="I58" s="1">
        <v>918.12800000000004</v>
      </c>
      <c r="J58" s="1">
        <v>193.35300000000001</v>
      </c>
      <c r="K58" s="1">
        <v>103.29</v>
      </c>
      <c r="L58" s="1">
        <v>7687.22</v>
      </c>
    </row>
    <row r="59" spans="1:13" x14ac:dyDescent="0.2">
      <c r="B59" s="1">
        <v>11981.505050505051</v>
      </c>
      <c r="C59" s="1">
        <v>3626.8347457627119</v>
      </c>
      <c r="D59" s="1">
        <v>2994.4943820224717</v>
      </c>
      <c r="E59" s="1">
        <v>17063.196765498655</v>
      </c>
      <c r="I59" s="1">
        <v>1131.53</v>
      </c>
      <c r="J59" s="1">
        <v>141.90899999999999</v>
      </c>
      <c r="K59" s="1">
        <v>154.328</v>
      </c>
      <c r="L59" s="1">
        <v>8344.8799999999992</v>
      </c>
    </row>
    <row r="60" spans="1:13" x14ac:dyDescent="0.2">
      <c r="A60" s="2" t="s">
        <v>5</v>
      </c>
      <c r="B60" s="1">
        <f>AVERAGE(B56:B59)</f>
        <v>12554.254167588993</v>
      </c>
      <c r="C60" s="1">
        <f t="shared" ref="C60:E60" si="36">AVERAGE(C56:C59)</f>
        <v>4034.4693531073449</v>
      </c>
      <c r="D60" s="1">
        <f t="shared" si="36"/>
        <v>2846.50207703249</v>
      </c>
      <c r="E60" s="1">
        <f t="shared" si="36"/>
        <v>19747.212699948654</v>
      </c>
      <c r="H60" s="2" t="s">
        <v>5</v>
      </c>
      <c r="I60" s="1">
        <f>AVERAGE(I56:I59)</f>
        <v>884.57999999999993</v>
      </c>
      <c r="J60" s="1">
        <f t="shared" ref="J60:L60" si="37">AVERAGE(J56:J59)</f>
        <v>147.38800000000001</v>
      </c>
      <c r="K60" s="1">
        <f t="shared" si="37"/>
        <v>143.61475000000002</v>
      </c>
      <c r="L60" s="1">
        <f t="shared" si="37"/>
        <v>8168.4524999999994</v>
      </c>
    </row>
    <row r="61" spans="1:13" x14ac:dyDescent="0.2">
      <c r="A61" s="2" t="s">
        <v>15</v>
      </c>
      <c r="B61" s="1">
        <f>STDEV(B56:B59)</f>
        <v>1727.3215498847121</v>
      </c>
      <c r="C61" s="1">
        <f t="shared" ref="C61:E61" si="38">STDEV(C56:C59)</f>
        <v>406.3613578752026</v>
      </c>
      <c r="D61" s="1">
        <f t="shared" si="38"/>
        <v>160.200150029562</v>
      </c>
      <c r="E61" s="1">
        <f t="shared" si="38"/>
        <v>2085.4379113306104</v>
      </c>
      <c r="H61" s="2" t="s">
        <v>15</v>
      </c>
      <c r="I61" s="1">
        <f>STDEV(I56:I59)</f>
        <v>317.52380933718996</v>
      </c>
      <c r="J61" s="1">
        <f t="shared" ref="J61:L61" si="39">STDEV(J56:J59)</f>
        <v>31.450839798008527</v>
      </c>
      <c r="K61" s="1">
        <f t="shared" si="39"/>
        <v>36.980652233070849</v>
      </c>
      <c r="L61" s="1">
        <f t="shared" si="39"/>
        <v>996.45410502692164</v>
      </c>
    </row>
    <row r="63" spans="1:13" x14ac:dyDescent="0.2">
      <c r="A63" s="2" t="s">
        <v>16</v>
      </c>
      <c r="B63" s="1">
        <f>B56*100/20975</f>
        <v>54.29282398676343</v>
      </c>
      <c r="C63" s="1">
        <f t="shared" ref="C63:E63" si="40">C56*100/20975</f>
        <v>21.872228843861741</v>
      </c>
      <c r="D63" s="1">
        <f t="shared" si="40"/>
        <v>13.809016903678469</v>
      </c>
      <c r="E63" s="1">
        <f t="shared" si="40"/>
        <v>92.860345395988134</v>
      </c>
      <c r="H63" s="2" t="s">
        <v>16</v>
      </c>
      <c r="I63" s="1">
        <f>I56*100/23905</f>
        <v>4.4399079690441328</v>
      </c>
      <c r="J63" s="1">
        <f t="shared" ref="J63:L63" si="41">J56*100/23905</f>
        <v>0.53856097050826179</v>
      </c>
      <c r="K63" s="1">
        <f t="shared" si="41"/>
        <v>0.79243672871784132</v>
      </c>
      <c r="L63" s="1">
        <f t="shared" si="41"/>
        <v>39.641037439866139</v>
      </c>
    </row>
    <row r="64" spans="1:13" x14ac:dyDescent="0.2">
      <c r="B64" s="1">
        <f t="shared" ref="B64:E66" si="42">B57*100/20975</f>
        <v>72.083089230520599</v>
      </c>
      <c r="C64" s="1">
        <f t="shared" si="42"/>
        <v>18.50978148589591</v>
      </c>
      <c r="D64" s="1">
        <f t="shared" si="42"/>
        <v>13.711583053418572</v>
      </c>
      <c r="E64" s="1">
        <f t="shared" si="42"/>
        <v>105.18790910334316</v>
      </c>
      <c r="I64" s="1">
        <f t="shared" ref="I64:L66" si="43">I57*100/23905</f>
        <v>1.7875005229031584</v>
      </c>
      <c r="J64" s="1">
        <f t="shared" si="43"/>
        <v>0.52519138255595055</v>
      </c>
      <c r="K64" s="1">
        <f t="shared" si="43"/>
        <v>0.53298054800251005</v>
      </c>
      <c r="L64" s="1">
        <f t="shared" si="43"/>
        <v>29.974984312905249</v>
      </c>
    </row>
    <row r="65" spans="1:14" x14ac:dyDescent="0.2">
      <c r="B65" s="1">
        <f t="shared" si="42"/>
        <v>55.914964588918224</v>
      </c>
      <c r="C65" s="1">
        <f t="shared" si="42"/>
        <v>19.265392133492256</v>
      </c>
      <c r="D65" s="1">
        <f t="shared" si="42"/>
        <v>12.486617807420181</v>
      </c>
      <c r="E65" s="1">
        <f t="shared" si="42"/>
        <v>97.187283208873538</v>
      </c>
      <c r="I65" s="1">
        <f t="shared" si="43"/>
        <v>3.840736247646936</v>
      </c>
      <c r="J65" s="1">
        <f t="shared" si="43"/>
        <v>0.80883915498849612</v>
      </c>
      <c r="K65" s="1">
        <f t="shared" si="43"/>
        <v>0.43208533779544028</v>
      </c>
      <c r="L65" s="1">
        <f t="shared" si="43"/>
        <v>32.157372934532525</v>
      </c>
    </row>
    <row r="66" spans="1:14" x14ac:dyDescent="0.2">
      <c r="B66" s="1">
        <f t="shared" si="42"/>
        <v>57.122789275351849</v>
      </c>
      <c r="C66" s="1">
        <f t="shared" si="42"/>
        <v>17.291226439869902</v>
      </c>
      <c r="D66" s="1">
        <f t="shared" si="42"/>
        <v>14.276492882109517</v>
      </c>
      <c r="E66" s="1">
        <f t="shared" si="42"/>
        <v>81.350163363521588</v>
      </c>
      <c r="I66" s="1">
        <f t="shared" si="43"/>
        <v>4.7334448860071117</v>
      </c>
      <c r="J66" s="1">
        <f t="shared" si="43"/>
        <v>0.59363731436937872</v>
      </c>
      <c r="K66" s="1">
        <f t="shared" si="43"/>
        <v>0.64558878895628535</v>
      </c>
      <c r="L66" s="1">
        <f t="shared" si="43"/>
        <v>34.908512863417691</v>
      </c>
    </row>
    <row r="67" spans="1:14" x14ac:dyDescent="0.2">
      <c r="A67" s="2" t="s">
        <v>5</v>
      </c>
      <c r="B67" s="4">
        <f>AVERAGE(B63:B66)</f>
        <v>59.85341677038852</v>
      </c>
      <c r="C67" s="4">
        <f t="shared" ref="C67:E67" si="44">AVERAGE(C63:C66)</f>
        <v>19.234657225779952</v>
      </c>
      <c r="D67" s="4">
        <f t="shared" si="44"/>
        <v>13.570927661656684</v>
      </c>
      <c r="E67" s="4">
        <f t="shared" si="44"/>
        <v>94.14642526793159</v>
      </c>
      <c r="H67" s="2" t="s">
        <v>5</v>
      </c>
      <c r="I67" s="4">
        <f>AVERAGE(I63:I66)</f>
        <v>3.7003974064003349</v>
      </c>
      <c r="J67" s="4">
        <f t="shared" ref="J67:L67" si="45">AVERAGE(J63:J66)</f>
        <v>0.61655720560552174</v>
      </c>
      <c r="K67" s="4">
        <f t="shared" si="45"/>
        <v>0.60077285086801924</v>
      </c>
      <c r="L67" s="4">
        <f t="shared" si="45"/>
        <v>34.170476887680401</v>
      </c>
    </row>
    <row r="68" spans="1:14" x14ac:dyDescent="0.2">
      <c r="A68" s="2" t="s">
        <v>15</v>
      </c>
      <c r="B68" s="1">
        <f>STDEV(B63:B66)</f>
        <v>8.235144457138091</v>
      </c>
      <c r="C68" s="1">
        <f t="shared" ref="C68:E68" si="46">STDEV(C63:C66)</f>
        <v>1.9373604666279032</v>
      </c>
      <c r="D68" s="1">
        <f t="shared" si="46"/>
        <v>0.76376710383581348</v>
      </c>
      <c r="E68" s="1">
        <f t="shared" si="46"/>
        <v>9.9424930218384269</v>
      </c>
      <c r="H68" s="2" t="s">
        <v>15</v>
      </c>
      <c r="I68" s="1">
        <f>STDEV(I63:I66)</f>
        <v>1.3282736219920082</v>
      </c>
      <c r="J68" s="1">
        <f t="shared" ref="J68:L68" si="47">STDEV(J63:J66)</f>
        <v>0.13156594770135405</v>
      </c>
      <c r="K68" s="1">
        <f t="shared" si="47"/>
        <v>0.15469839879971101</v>
      </c>
      <c r="L68" s="1">
        <f t="shared" si="47"/>
        <v>4.1683919892362358</v>
      </c>
    </row>
    <row r="69" spans="1:14" x14ac:dyDescent="0.2">
      <c r="F69" s="4">
        <f>E67/(C67+D67)</f>
        <v>2.8698291949669308</v>
      </c>
      <c r="M69" s="4">
        <f>L67/(K67+J67)</f>
        <v>28.070018238659259</v>
      </c>
    </row>
    <row r="70" spans="1:14" x14ac:dyDescent="0.2">
      <c r="A70" s="2" t="s">
        <v>148</v>
      </c>
      <c r="B70" s="1">
        <v>1.81E-3</v>
      </c>
    </row>
    <row r="71" spans="1:14" x14ac:dyDescent="0.2">
      <c r="A71" s="2" t="s">
        <v>149</v>
      </c>
      <c r="B71" s="1">
        <v>6.7000000000000002E-4</v>
      </c>
    </row>
    <row r="72" spans="1:14" x14ac:dyDescent="0.2">
      <c r="A72" s="1"/>
    </row>
    <row r="73" spans="1:14" x14ac:dyDescent="0.2">
      <c r="A73" s="3" t="s">
        <v>45</v>
      </c>
      <c r="B73" s="1">
        <v>265.60323886639679</v>
      </c>
      <c r="C73" s="1">
        <v>80.311403508771917</v>
      </c>
      <c r="D73" s="1">
        <v>192.40229885057471</v>
      </c>
      <c r="E73" s="1">
        <v>14148.772908366533</v>
      </c>
      <c r="H73" s="3" t="s">
        <v>45</v>
      </c>
      <c r="I73" s="1">
        <v>65.277100000000004</v>
      </c>
      <c r="J73" s="1">
        <v>66.251000000000005</v>
      </c>
      <c r="K73" s="1">
        <v>58.086399999999998</v>
      </c>
      <c r="L73" s="1">
        <v>356.86700000000002</v>
      </c>
      <c r="N73" s="2" t="s">
        <v>130</v>
      </c>
    </row>
    <row r="74" spans="1:14" x14ac:dyDescent="0.2">
      <c r="B74" s="1">
        <v>279.38135593220341</v>
      </c>
      <c r="C74" s="1">
        <v>79.901287553648075</v>
      </c>
      <c r="D74" s="1">
        <v>218.52863436123349</v>
      </c>
      <c r="E74" s="1">
        <v>12115.883064516129</v>
      </c>
      <c r="I74" s="1">
        <v>68.264700000000005</v>
      </c>
      <c r="J74" s="1">
        <v>78.046899999999994</v>
      </c>
      <c r="K74" s="1">
        <v>65.279700000000005</v>
      </c>
      <c r="L74" s="1">
        <v>525.45600000000002</v>
      </c>
    </row>
    <row r="75" spans="1:14" x14ac:dyDescent="0.2">
      <c r="B75" s="1">
        <v>235.68275862068967</v>
      </c>
      <c r="C75" s="1">
        <v>81.410256410256409</v>
      </c>
      <c r="D75" s="1">
        <v>191.30278884462152</v>
      </c>
      <c r="E75" s="1">
        <v>11242.584905660377</v>
      </c>
      <c r="I75" s="1">
        <v>78.421300000000002</v>
      </c>
      <c r="J75" s="1">
        <v>78.712999999999994</v>
      </c>
      <c r="K75" s="1">
        <v>56.659399999999998</v>
      </c>
      <c r="L75" s="1">
        <v>459.43700000000001</v>
      </c>
    </row>
    <row r="76" spans="1:14" x14ac:dyDescent="0.2">
      <c r="B76" s="1">
        <v>372.36901408450706</v>
      </c>
      <c r="C76" s="1">
        <v>70.74721189591078</v>
      </c>
      <c r="D76" s="1">
        <v>195.95604395604394</v>
      </c>
      <c r="E76" s="1">
        <v>9282.5062111801253</v>
      </c>
      <c r="G76" s="2"/>
      <c r="I76" s="1">
        <v>70.699600000000004</v>
      </c>
      <c r="J76" s="1">
        <v>112.625</v>
      </c>
      <c r="K76" s="1">
        <v>63.576500000000003</v>
      </c>
      <c r="L76" s="1">
        <v>506.53399999999999</v>
      </c>
    </row>
    <row r="77" spans="1:14" x14ac:dyDescent="0.2">
      <c r="A77" s="2" t="s">
        <v>5</v>
      </c>
      <c r="B77" s="1">
        <f>AVERAGE(B73:B76)</f>
        <v>288.25909187594925</v>
      </c>
      <c r="C77" s="1">
        <f t="shared" ref="C77:E77" si="48">AVERAGE(C73:C76)</f>
        <v>78.092539842146792</v>
      </c>
      <c r="D77" s="1">
        <f t="shared" si="48"/>
        <v>199.54744150311842</v>
      </c>
      <c r="E77" s="1">
        <f t="shared" si="48"/>
        <v>11697.43677243079</v>
      </c>
      <c r="G77" s="2"/>
      <c r="H77" s="2" t="s">
        <v>5</v>
      </c>
      <c r="I77" s="1">
        <f>AVERAGE(I73:I76)</f>
        <v>70.665675000000007</v>
      </c>
      <c r="J77" s="1">
        <f t="shared" ref="J77:L77" si="49">AVERAGE(J73:J76)</f>
        <v>83.908974999999998</v>
      </c>
      <c r="K77" s="1">
        <f t="shared" si="49"/>
        <v>60.900500000000001</v>
      </c>
      <c r="L77" s="1">
        <f t="shared" si="49"/>
        <v>462.07350000000008</v>
      </c>
    </row>
    <row r="78" spans="1:14" x14ac:dyDescent="0.2">
      <c r="A78" s="2" t="s">
        <v>15</v>
      </c>
      <c r="B78" s="1">
        <f>STDEV(B73:B76)</f>
        <v>58.96567279238262</v>
      </c>
      <c r="C78" s="1">
        <f t="shared" ref="C78:E78" si="50">STDEV(C73:C76)</f>
        <v>4.9381511425159594</v>
      </c>
      <c r="D78" s="1">
        <f t="shared" si="50"/>
        <v>12.808996573275497</v>
      </c>
      <c r="E78" s="1">
        <f t="shared" si="50"/>
        <v>2018.4916800316844</v>
      </c>
      <c r="H78" s="2" t="s">
        <v>15</v>
      </c>
      <c r="I78" s="1">
        <f>STDEV(I73:I76)</f>
        <v>5.6259011582590031</v>
      </c>
      <c r="J78" s="1">
        <f t="shared" ref="J78:L78" si="51">STDEV(J73:J76)</f>
        <v>19.981460176936523</v>
      </c>
      <c r="K78" s="1">
        <f t="shared" si="51"/>
        <v>4.1731066229688762</v>
      </c>
      <c r="L78" s="1">
        <f t="shared" si="51"/>
        <v>75.43084280982076</v>
      </c>
    </row>
    <row r="81" spans="1:15" x14ac:dyDescent="0.2">
      <c r="A81" s="2" t="s">
        <v>16</v>
      </c>
      <c r="B81" s="1">
        <f>B73*100/20975</f>
        <v>1.266284809851713</v>
      </c>
      <c r="C81" s="1">
        <f t="shared" ref="C81:E81" si="52">C73*100/20975</f>
        <v>0.38289107751500318</v>
      </c>
      <c r="D81" s="1">
        <f t="shared" si="52"/>
        <v>0.91729343909689964</v>
      </c>
      <c r="E81" s="1">
        <f t="shared" si="52"/>
        <v>67.455413150734358</v>
      </c>
      <c r="H81" s="2" t="s">
        <v>16</v>
      </c>
      <c r="I81" s="1">
        <f>I73*100/23905</f>
        <v>0.27306881405563688</v>
      </c>
      <c r="J81" s="1">
        <f t="shared" ref="J81:L81" si="53">J73*100/23905</f>
        <v>0.27714285714285714</v>
      </c>
      <c r="K81" s="1">
        <f t="shared" si="53"/>
        <v>0.2429884961305166</v>
      </c>
      <c r="L81" s="1">
        <f t="shared" si="53"/>
        <v>1.4928550512445098</v>
      </c>
    </row>
    <row r="82" spans="1:15" x14ac:dyDescent="0.2">
      <c r="B82" s="1">
        <f t="shared" ref="B82:E84" si="54">B74*100/20975</f>
        <v>1.3319730914526979</v>
      </c>
      <c r="C82" s="1">
        <f t="shared" si="54"/>
        <v>0.38093581670392407</v>
      </c>
      <c r="D82" s="1">
        <f t="shared" si="54"/>
        <v>1.04185284558395</v>
      </c>
      <c r="E82" s="1">
        <f t="shared" si="54"/>
        <v>57.763447268253294</v>
      </c>
      <c r="I82" s="1">
        <f t="shared" ref="I82:L84" si="55">I74*100/23905</f>
        <v>0.28556661786237192</v>
      </c>
      <c r="J82" s="1">
        <f t="shared" si="55"/>
        <v>0.32648776406609492</v>
      </c>
      <c r="K82" s="1">
        <f t="shared" si="55"/>
        <v>0.27307969044133029</v>
      </c>
      <c r="L82" s="1">
        <f t="shared" si="55"/>
        <v>2.1981008157289268</v>
      </c>
    </row>
    <row r="83" spans="1:15" x14ac:dyDescent="0.2">
      <c r="B83" s="1">
        <f t="shared" si="54"/>
        <v>1.1236365130902963</v>
      </c>
      <c r="C83" s="1">
        <f t="shared" si="54"/>
        <v>0.3881299471287552</v>
      </c>
      <c r="D83" s="1">
        <f t="shared" si="54"/>
        <v>0.9120514366847271</v>
      </c>
      <c r="E83" s="1">
        <f t="shared" si="54"/>
        <v>53.599928036521462</v>
      </c>
      <c r="I83" s="1">
        <f t="shared" si="55"/>
        <v>0.32805396360594019</v>
      </c>
      <c r="J83" s="1">
        <f t="shared" si="55"/>
        <v>0.32927421041623089</v>
      </c>
      <c r="K83" s="1">
        <f t="shared" si="55"/>
        <v>0.23701903367496338</v>
      </c>
      <c r="L83" s="1">
        <f t="shared" si="55"/>
        <v>1.9219284668479399</v>
      </c>
    </row>
    <row r="84" spans="1:15" x14ac:dyDescent="0.2">
      <c r="B84" s="1">
        <f t="shared" si="54"/>
        <v>1.7752992328224413</v>
      </c>
      <c r="C84" s="1">
        <f t="shared" si="54"/>
        <v>0.33729302453354365</v>
      </c>
      <c r="D84" s="1">
        <f t="shared" si="54"/>
        <v>0.93423620479639546</v>
      </c>
      <c r="E84" s="1">
        <f t="shared" si="54"/>
        <v>44.255095166532186</v>
      </c>
      <c r="I84" s="1">
        <f t="shared" si="55"/>
        <v>0.29575235306421249</v>
      </c>
      <c r="J84" s="1">
        <f t="shared" si="55"/>
        <v>0.47113574565990379</v>
      </c>
      <c r="K84" s="1">
        <f t="shared" si="55"/>
        <v>0.26595482116711988</v>
      </c>
      <c r="L84" s="1">
        <f t="shared" si="55"/>
        <v>2.1189458272327966</v>
      </c>
    </row>
    <row r="85" spans="1:15" x14ac:dyDescent="0.2">
      <c r="A85" s="2" t="s">
        <v>5</v>
      </c>
      <c r="B85" s="4">
        <f>AVERAGE(B81:B84)</f>
        <v>1.3742984118042871</v>
      </c>
      <c r="C85" s="4">
        <f t="shared" ref="C85:E85" si="56">AVERAGE(C81:C84)</f>
        <v>0.37231246647030652</v>
      </c>
      <c r="D85" s="4">
        <f t="shared" si="56"/>
        <v>0.95135848154049296</v>
      </c>
      <c r="E85" s="4">
        <f t="shared" si="56"/>
        <v>55.76847090551032</v>
      </c>
      <c r="H85" s="2" t="s">
        <v>5</v>
      </c>
      <c r="I85" s="4">
        <f>AVERAGE(I81:I84)</f>
        <v>0.29561043714704038</v>
      </c>
      <c r="J85" s="4">
        <f t="shared" ref="J85:L85" si="57">AVERAGE(J81:J84)</f>
        <v>0.35101014432127164</v>
      </c>
      <c r="K85" s="4">
        <f t="shared" si="57"/>
        <v>0.25476051035348252</v>
      </c>
      <c r="L85" s="4">
        <f t="shared" si="57"/>
        <v>1.9329575402635433</v>
      </c>
    </row>
    <row r="86" spans="1:15" x14ac:dyDescent="0.2">
      <c r="A86" s="2" t="s">
        <v>15</v>
      </c>
      <c r="B86" s="1">
        <f>STDEV(B81:B84)</f>
        <v>0.28112358899824974</v>
      </c>
      <c r="C86" s="1">
        <f t="shared" ref="C86:E86" si="58">STDEV(C81:C84)</f>
        <v>2.3543032860624351E-2</v>
      </c>
      <c r="D86" s="1">
        <f t="shared" si="58"/>
        <v>6.1067921684269423E-2</v>
      </c>
      <c r="E86" s="1">
        <f t="shared" si="58"/>
        <v>9.6233214781010048</v>
      </c>
      <c r="H86" s="2" t="s">
        <v>15</v>
      </c>
      <c r="I86" s="1">
        <f>STDEV(I81:I84)</f>
        <v>2.3534411873076786E-2</v>
      </c>
      <c r="J86" s="1">
        <f t="shared" ref="J86:L86" si="59">STDEV(J81:J84)</f>
        <v>8.3586949077333716E-2</v>
      </c>
      <c r="K86" s="1">
        <f t="shared" si="59"/>
        <v>1.745704506575561E-2</v>
      </c>
      <c r="L86" s="1">
        <f t="shared" si="59"/>
        <v>0.31554420752905815</v>
      </c>
    </row>
    <row r="87" spans="1:15" x14ac:dyDescent="0.2">
      <c r="F87" s="4">
        <f>E85/(C85+D85)</f>
        <v>42.131672519759285</v>
      </c>
      <c r="M87" s="4">
        <f>L85/(K85+I85)</f>
        <v>3.5120995195003579</v>
      </c>
    </row>
    <row r="88" spans="1:15" x14ac:dyDescent="0.2">
      <c r="A88" s="2" t="s">
        <v>148</v>
      </c>
      <c r="B88" s="1">
        <v>1.49E-3</v>
      </c>
      <c r="C88" s="4"/>
      <c r="D88" s="4"/>
      <c r="E88" s="4"/>
      <c r="J88" s="4"/>
      <c r="K88" s="4"/>
      <c r="L88" s="4"/>
    </row>
    <row r="89" spans="1:15" x14ac:dyDescent="0.2">
      <c r="A89" s="1"/>
      <c r="F89" s="4"/>
    </row>
    <row r="91" spans="1:15" x14ac:dyDescent="0.2">
      <c r="A91" s="3"/>
    </row>
    <row r="92" spans="1:15" x14ac:dyDescent="0.2">
      <c r="A92" s="2" t="s">
        <v>150</v>
      </c>
      <c r="B92" s="1">
        <v>1.446E-3</v>
      </c>
    </row>
    <row r="94" spans="1:15" x14ac:dyDescent="0.2">
      <c r="I94" s="4"/>
      <c r="J94" s="4"/>
      <c r="K94" s="4"/>
      <c r="L94" s="4"/>
    </row>
    <row r="96" spans="1:15" x14ac:dyDescent="0.2">
      <c r="O96" s="3"/>
    </row>
    <row r="99" spans="1:15" x14ac:dyDescent="0.2">
      <c r="A99" s="2" t="s">
        <v>106</v>
      </c>
    </row>
    <row r="103" spans="1:15" x14ac:dyDescent="0.2">
      <c r="B103" s="4"/>
      <c r="C103" s="4"/>
      <c r="D103" s="4"/>
      <c r="E103" s="4"/>
    </row>
    <row r="105" spans="1:15" x14ac:dyDescent="0.2">
      <c r="F105" s="4"/>
    </row>
    <row r="107" spans="1:15" x14ac:dyDescent="0.2">
      <c r="A107" s="3"/>
    </row>
    <row r="109" spans="1:15" x14ac:dyDescent="0.2">
      <c r="O109" s="3"/>
    </row>
    <row r="110" spans="1:15" x14ac:dyDescent="0.2">
      <c r="O110" s="2"/>
    </row>
    <row r="111" spans="1:15" x14ac:dyDescent="0.2">
      <c r="O111" s="2"/>
    </row>
    <row r="112" spans="1:15" x14ac:dyDescent="0.2">
      <c r="O112" s="2"/>
    </row>
    <row r="113" spans="1:15" x14ac:dyDescent="0.2">
      <c r="O113" s="2"/>
    </row>
    <row r="114" spans="1:15" x14ac:dyDescent="0.2">
      <c r="O114" s="2"/>
    </row>
    <row r="115" spans="1:15" x14ac:dyDescent="0.2">
      <c r="O115" s="2"/>
    </row>
    <row r="116" spans="1:15" x14ac:dyDescent="0.2">
      <c r="O116" s="2"/>
    </row>
    <row r="117" spans="1:15" x14ac:dyDescent="0.2">
      <c r="O117" s="2"/>
    </row>
    <row r="118" spans="1:15" x14ac:dyDescent="0.2">
      <c r="O118" s="2"/>
    </row>
    <row r="119" spans="1:15" x14ac:dyDescent="0.2">
      <c r="B119" s="4"/>
      <c r="C119" s="4"/>
      <c r="D119" s="4"/>
      <c r="E119" s="4"/>
      <c r="O119" s="2"/>
    </row>
    <row r="121" spans="1:15" x14ac:dyDescent="0.2">
      <c r="F121" s="4"/>
    </row>
    <row r="123" spans="1:15" x14ac:dyDescent="0.2">
      <c r="A123" s="3"/>
      <c r="G123" s="2"/>
    </row>
    <row r="124" spans="1:15" x14ac:dyDescent="0.2">
      <c r="G124" s="2"/>
    </row>
    <row r="135" spans="1:12" x14ac:dyDescent="0.2">
      <c r="B135" s="4"/>
      <c r="C135" s="4"/>
      <c r="D135" s="4"/>
      <c r="E135" s="4"/>
      <c r="I135" s="4"/>
      <c r="J135" s="4"/>
      <c r="K135" s="4"/>
      <c r="L135" s="4"/>
    </row>
    <row r="136" spans="1:12" x14ac:dyDescent="0.2">
      <c r="A136" s="1"/>
    </row>
    <row r="137" spans="1:12" x14ac:dyDescent="0.2">
      <c r="A137" s="1"/>
    </row>
    <row r="138" spans="1:12" x14ac:dyDescent="0.2">
      <c r="A138" s="1"/>
    </row>
    <row r="139" spans="1:12" x14ac:dyDescent="0.2">
      <c r="A139" s="1"/>
    </row>
    <row r="140" spans="1:12" x14ac:dyDescent="0.2">
      <c r="A140" s="1"/>
    </row>
    <row r="141" spans="1:12" x14ac:dyDescent="0.2">
      <c r="A141" s="1"/>
    </row>
    <row r="142" spans="1:12" x14ac:dyDescent="0.2">
      <c r="A142" s="1"/>
    </row>
    <row r="143" spans="1:12" x14ac:dyDescent="0.2">
      <c r="A143" s="1"/>
    </row>
    <row r="144" spans="1:12" x14ac:dyDescent="0.2">
      <c r="A144" s="1"/>
    </row>
    <row r="145" spans="1:15" x14ac:dyDescent="0.2">
      <c r="A145" s="1"/>
    </row>
    <row r="146" spans="1:15" x14ac:dyDescent="0.2">
      <c r="A146" s="1"/>
    </row>
    <row r="147" spans="1:15" x14ac:dyDescent="0.2">
      <c r="A147" s="1"/>
    </row>
    <row r="148" spans="1:15" x14ac:dyDescent="0.2">
      <c r="A148" s="1"/>
    </row>
    <row r="149" spans="1:15" x14ac:dyDescent="0.2">
      <c r="A149" s="1"/>
      <c r="O149" s="2"/>
    </row>
    <row r="150" spans="1:15" x14ac:dyDescent="0.2">
      <c r="A150" s="1"/>
      <c r="O150" s="2"/>
    </row>
    <row r="151" spans="1:15" x14ac:dyDescent="0.2">
      <c r="A151" s="1"/>
      <c r="O151" s="3"/>
    </row>
    <row r="152" spans="1:15" x14ac:dyDescent="0.2">
      <c r="A152" s="1"/>
      <c r="O152" s="2"/>
    </row>
    <row r="153" spans="1:15" x14ac:dyDescent="0.2">
      <c r="A153" s="1"/>
      <c r="O153" s="2"/>
    </row>
    <row r="154" spans="1:15" x14ac:dyDescent="0.2">
      <c r="A154" s="1"/>
      <c r="O154" s="2"/>
    </row>
    <row r="155" spans="1:15" x14ac:dyDescent="0.2">
      <c r="A155" s="1"/>
      <c r="O155" s="2"/>
    </row>
    <row r="156" spans="1:15" x14ac:dyDescent="0.2">
      <c r="A156" s="1"/>
      <c r="O156" s="2"/>
    </row>
    <row r="157" spans="1:15" x14ac:dyDescent="0.2">
      <c r="A157" s="1"/>
      <c r="O157" s="2"/>
    </row>
    <row r="158" spans="1:15" x14ac:dyDescent="0.2">
      <c r="A158" s="1"/>
      <c r="G158" s="2"/>
      <c r="O158" s="2"/>
    </row>
    <row r="159" spans="1:15" x14ac:dyDescent="0.2">
      <c r="A159" s="1"/>
      <c r="G159" s="2"/>
      <c r="O159" s="2"/>
    </row>
    <row r="160" spans="1:15" x14ac:dyDescent="0.2">
      <c r="A160" s="1"/>
      <c r="O160" s="2"/>
    </row>
    <row r="161" spans="1:15" x14ac:dyDescent="0.2">
      <c r="A161" s="1"/>
      <c r="O161" s="2"/>
    </row>
    <row r="162" spans="1:15" x14ac:dyDescent="0.2">
      <c r="A162" s="1"/>
      <c r="O162" s="2"/>
    </row>
    <row r="163" spans="1:15" x14ac:dyDescent="0.2">
      <c r="A163" s="1"/>
      <c r="O163" s="2"/>
    </row>
    <row r="164" spans="1:15" x14ac:dyDescent="0.2">
      <c r="A164" s="1"/>
      <c r="O164" s="3"/>
    </row>
    <row r="165" spans="1:15" x14ac:dyDescent="0.2">
      <c r="A165" s="1"/>
      <c r="O165" s="2"/>
    </row>
    <row r="166" spans="1:15" x14ac:dyDescent="0.2">
      <c r="A166" s="1"/>
      <c r="O166" s="2"/>
    </row>
    <row r="167" spans="1:15" x14ac:dyDescent="0.2">
      <c r="A167" s="1"/>
      <c r="O167" s="2"/>
    </row>
    <row r="168" spans="1:15" x14ac:dyDescent="0.2">
      <c r="A168" s="1"/>
      <c r="O168" s="2"/>
    </row>
    <row r="169" spans="1:15" x14ac:dyDescent="0.2">
      <c r="A169" s="1"/>
      <c r="O169" s="2"/>
    </row>
    <row r="170" spans="1:15" x14ac:dyDescent="0.2">
      <c r="A170" s="1"/>
      <c r="O170" s="2"/>
    </row>
    <row r="171" spans="1:15" x14ac:dyDescent="0.2">
      <c r="A171" s="1"/>
      <c r="I171" s="4"/>
      <c r="J171" s="4"/>
      <c r="K171" s="4"/>
      <c r="L171" s="4"/>
      <c r="O171" s="2"/>
    </row>
    <row r="172" spans="1:15" x14ac:dyDescent="0.2">
      <c r="A172" s="1"/>
      <c r="O172" s="2"/>
    </row>
    <row r="173" spans="1:15" x14ac:dyDescent="0.2">
      <c r="A173" s="1"/>
      <c r="O173" s="2"/>
    </row>
    <row r="174" spans="1:15" x14ac:dyDescent="0.2">
      <c r="A174" s="1"/>
      <c r="O174" s="2"/>
    </row>
    <row r="175" spans="1:15" x14ac:dyDescent="0.2">
      <c r="A175" s="1"/>
      <c r="O175" s="2"/>
    </row>
    <row r="176" spans="1:15" x14ac:dyDescent="0.2">
      <c r="A176" s="1"/>
      <c r="O176" s="2"/>
    </row>
    <row r="177" spans="1:15" x14ac:dyDescent="0.2">
      <c r="A177" s="1"/>
      <c r="O177" s="3"/>
    </row>
    <row r="178" spans="1:15" x14ac:dyDescent="0.2">
      <c r="A178" s="1"/>
      <c r="O178" s="2"/>
    </row>
    <row r="179" spans="1:15" x14ac:dyDescent="0.2">
      <c r="A179" s="1"/>
      <c r="O179" s="2"/>
    </row>
    <row r="180" spans="1:15" x14ac:dyDescent="0.2">
      <c r="A180" s="1"/>
      <c r="O180" s="2"/>
    </row>
    <row r="181" spans="1:15" x14ac:dyDescent="0.2">
      <c r="A181" s="1"/>
      <c r="O181" s="2"/>
    </row>
    <row r="182" spans="1:15" x14ac:dyDescent="0.2">
      <c r="A182" s="1"/>
      <c r="O182" s="2"/>
    </row>
    <row r="183" spans="1:15" x14ac:dyDescent="0.2">
      <c r="A183" s="1"/>
      <c r="O183" s="2"/>
    </row>
    <row r="184" spans="1:15" x14ac:dyDescent="0.2">
      <c r="A184" s="1"/>
      <c r="O184" s="2"/>
    </row>
    <row r="185" spans="1:15" x14ac:dyDescent="0.2">
      <c r="A185" s="1"/>
      <c r="O185" s="2"/>
    </row>
    <row r="186" spans="1:15" x14ac:dyDescent="0.2">
      <c r="O186" s="2"/>
    </row>
    <row r="187" spans="1:15" x14ac:dyDescent="0.2">
      <c r="O187" s="2"/>
    </row>
    <row r="188" spans="1:15" x14ac:dyDescent="0.2">
      <c r="O188" s="2"/>
    </row>
    <row r="189" spans="1:15" x14ac:dyDescent="0.2">
      <c r="O189" s="2"/>
    </row>
    <row r="190" spans="1:15" x14ac:dyDescent="0.2">
      <c r="O190" s="3"/>
    </row>
    <row r="191" spans="1:15" x14ac:dyDescent="0.2">
      <c r="O191" s="2"/>
    </row>
    <row r="192" spans="1:15" x14ac:dyDescent="0.2">
      <c r="O192" s="2"/>
    </row>
    <row r="193" spans="15:15" x14ac:dyDescent="0.2">
      <c r="O193" s="2"/>
    </row>
    <row r="194" spans="15:15" x14ac:dyDescent="0.2">
      <c r="O194" s="2"/>
    </row>
    <row r="195" spans="15:15" x14ac:dyDescent="0.2">
      <c r="O195" s="2"/>
    </row>
    <row r="196" spans="15:15" x14ac:dyDescent="0.2">
      <c r="O196" s="2"/>
    </row>
    <row r="204" spans="15:15" x14ac:dyDescent="0.2">
      <c r="O204" s="3"/>
    </row>
    <row r="218" spans="1:15" x14ac:dyDescent="0.2">
      <c r="A218" s="1"/>
      <c r="O218" s="3"/>
    </row>
    <row r="219" spans="1:15" x14ac:dyDescent="0.2">
      <c r="A219" s="1"/>
    </row>
    <row r="220" spans="1:15" x14ac:dyDescent="0.2">
      <c r="A220" s="1"/>
    </row>
    <row r="221" spans="1:15" x14ac:dyDescent="0.2">
      <c r="A221" s="1"/>
    </row>
    <row r="222" spans="1:15" x14ac:dyDescent="0.2">
      <c r="A222" s="1"/>
    </row>
    <row r="223" spans="1:15" x14ac:dyDescent="0.2">
      <c r="A223" s="1"/>
    </row>
    <row r="224" spans="1:15" x14ac:dyDescent="0.2">
      <c r="A224" s="1"/>
    </row>
    <row r="225" spans="1:1" x14ac:dyDescent="0.2">
      <c r="A225" s="1"/>
    </row>
    <row r="226" spans="1:1" x14ac:dyDescent="0.2">
      <c r="A226" s="1"/>
    </row>
    <row r="227" spans="1:1" x14ac:dyDescent="0.2">
      <c r="A227" s="1"/>
    </row>
    <row r="228" spans="1:1" x14ac:dyDescent="0.2">
      <c r="A228" s="1"/>
    </row>
    <row r="229" spans="1:1" x14ac:dyDescent="0.2">
      <c r="A229" s="1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D4AB8A-F52E-CF49-803D-9B19C3BD263C}">
  <dimension ref="A1:M166"/>
  <sheetViews>
    <sheetView zoomScale="81" zoomScaleNormal="81" workbookViewId="0">
      <selection activeCell="N19" sqref="N19"/>
    </sheetView>
  </sheetViews>
  <sheetFormatPr baseColWidth="10" defaultRowHeight="16" x14ac:dyDescent="0.2"/>
  <cols>
    <col min="1" max="1" width="21.5" style="1" customWidth="1"/>
    <col min="2" max="5" width="10.83203125" style="1"/>
    <col min="6" max="6" width="16.1640625" style="1" customWidth="1"/>
    <col min="7" max="7" width="10.83203125" style="1"/>
    <col min="8" max="8" width="30.6640625" style="1" customWidth="1"/>
    <col min="9" max="9" width="24" style="1" customWidth="1"/>
    <col min="10" max="16384" width="10.83203125" style="1"/>
  </cols>
  <sheetData>
    <row r="1" spans="1:9" x14ac:dyDescent="0.2">
      <c r="A1" s="1" t="s">
        <v>38</v>
      </c>
    </row>
    <row r="2" spans="1:9" x14ac:dyDescent="0.2">
      <c r="A2" s="1" t="s">
        <v>132</v>
      </c>
    </row>
    <row r="3" spans="1:9" x14ac:dyDescent="0.2">
      <c r="A3" s="2"/>
      <c r="F3" s="2"/>
      <c r="I3" s="2"/>
    </row>
    <row r="4" spans="1:9" x14ac:dyDescent="0.2">
      <c r="B4" s="2" t="s">
        <v>0</v>
      </c>
      <c r="C4" s="2" t="s">
        <v>1</v>
      </c>
      <c r="D4" s="2" t="s">
        <v>2</v>
      </c>
      <c r="E4" s="2" t="s">
        <v>3</v>
      </c>
      <c r="F4" s="2" t="s">
        <v>39</v>
      </c>
      <c r="I4" s="2"/>
    </row>
    <row r="5" spans="1:9" x14ac:dyDescent="0.2">
      <c r="A5" s="3" t="s">
        <v>69</v>
      </c>
      <c r="F5" s="2"/>
      <c r="H5" s="2" t="s">
        <v>14</v>
      </c>
      <c r="I5" s="2"/>
    </row>
    <row r="6" spans="1:9" x14ac:dyDescent="0.2">
      <c r="A6" s="2"/>
      <c r="B6" s="1">
        <v>37039.535714285717</v>
      </c>
      <c r="C6" s="1">
        <v>10021.70925110132</v>
      </c>
      <c r="D6" s="1">
        <v>6989.9291666666668</v>
      </c>
      <c r="E6" s="1">
        <v>753.14671814671806</v>
      </c>
      <c r="F6" s="2"/>
      <c r="H6" s="2" t="s">
        <v>70</v>
      </c>
      <c r="I6" s="2"/>
    </row>
    <row r="7" spans="1:9" x14ac:dyDescent="0.2">
      <c r="A7" s="2"/>
      <c r="B7" s="1">
        <v>30438.686046511626</v>
      </c>
      <c r="C7" s="1">
        <v>10453.745387453875</v>
      </c>
      <c r="D7" s="1">
        <v>6493.36</v>
      </c>
      <c r="E7" s="1">
        <v>728.65315315315308</v>
      </c>
      <c r="F7" s="2"/>
      <c r="I7" s="2"/>
    </row>
    <row r="8" spans="1:9" x14ac:dyDescent="0.2">
      <c r="B8" s="1">
        <v>29860.033457249068</v>
      </c>
      <c r="C8" s="1">
        <v>9935.9750000000004</v>
      </c>
      <c r="D8" s="1">
        <v>5161.9303278688531</v>
      </c>
      <c r="E8" s="1">
        <v>725.35944700460834</v>
      </c>
      <c r="F8" s="2"/>
      <c r="I8" s="2"/>
    </row>
    <row r="9" spans="1:9" x14ac:dyDescent="0.2">
      <c r="B9" s="1">
        <v>33254.944664031624</v>
      </c>
      <c r="C9" s="1">
        <v>9632.3711790393008</v>
      </c>
      <c r="D9" s="1">
        <v>6391.7570850202428</v>
      </c>
      <c r="E9" s="1">
        <v>739.8986175115208</v>
      </c>
      <c r="F9" s="2"/>
      <c r="I9" s="2"/>
    </row>
    <row r="10" spans="1:9" x14ac:dyDescent="0.2">
      <c r="A10" s="2" t="s">
        <v>5</v>
      </c>
      <c r="B10" s="1">
        <f>AVERAGE(B6:B9)</f>
        <v>32648.299970519511</v>
      </c>
      <c r="C10" s="1">
        <f t="shared" ref="C10:E10" si="0">AVERAGE(C6:C9)</f>
        <v>10010.950204398623</v>
      </c>
      <c r="D10" s="1">
        <f t="shared" si="0"/>
        <v>6259.2441448889404</v>
      </c>
      <c r="E10" s="1">
        <f t="shared" si="0"/>
        <v>736.76448395400007</v>
      </c>
      <c r="F10" s="2"/>
      <c r="I10" s="2"/>
    </row>
    <row r="11" spans="1:9" x14ac:dyDescent="0.2">
      <c r="A11" s="2" t="s">
        <v>15</v>
      </c>
      <c r="B11" s="1">
        <f>STDEV(B6:B9)</f>
        <v>3281.6557296427459</v>
      </c>
      <c r="C11" s="1">
        <f t="shared" ref="C11:E11" si="1">STDEV(C6:C9)</f>
        <v>339.17875864088472</v>
      </c>
      <c r="D11" s="1">
        <f t="shared" si="1"/>
        <v>776.82433170572517</v>
      </c>
      <c r="E11" s="1">
        <f t="shared" si="1"/>
        <v>12.570719224706218</v>
      </c>
      <c r="F11" s="2"/>
      <c r="I11" s="2"/>
    </row>
    <row r="12" spans="1:9" x14ac:dyDescent="0.2">
      <c r="A12" s="2"/>
      <c r="F12" s="2"/>
      <c r="I12" s="2"/>
    </row>
    <row r="13" spans="1:9" x14ac:dyDescent="0.2">
      <c r="F13" s="2"/>
      <c r="I13" s="2"/>
    </row>
    <row r="14" spans="1:9" x14ac:dyDescent="0.2">
      <c r="A14" s="2" t="s">
        <v>16</v>
      </c>
      <c r="B14" s="1">
        <f t="shared" ref="B14:E17" si="2">B6*100/32648</f>
        <v>113.45116305527358</v>
      </c>
      <c r="C14" s="1">
        <f t="shared" si="2"/>
        <v>30.696242499085148</v>
      </c>
      <c r="D14" s="1">
        <f t="shared" si="2"/>
        <v>21.409976619292657</v>
      </c>
      <c r="E14" s="1">
        <f t="shared" si="2"/>
        <v>2.3068693890796315</v>
      </c>
      <c r="F14" s="2"/>
      <c r="I14" s="2"/>
    </row>
    <row r="15" spans="1:9" x14ac:dyDescent="0.2">
      <c r="A15" s="2"/>
      <c r="B15" s="1">
        <f t="shared" si="2"/>
        <v>93.232927121145622</v>
      </c>
      <c r="C15" s="1">
        <f t="shared" si="2"/>
        <v>32.019558280610987</v>
      </c>
      <c r="D15" s="1">
        <f t="shared" si="2"/>
        <v>19.888997794658174</v>
      </c>
      <c r="E15" s="1">
        <f t="shared" si="2"/>
        <v>2.2318462176952742</v>
      </c>
      <c r="F15" s="2"/>
      <c r="I15" s="2"/>
    </row>
    <row r="16" spans="1:9" x14ac:dyDescent="0.2">
      <c r="A16" s="2" t="s">
        <v>5</v>
      </c>
      <c r="B16" s="1">
        <f t="shared" si="2"/>
        <v>91.460528844796215</v>
      </c>
      <c r="C16" s="1">
        <f t="shared" si="2"/>
        <v>30.433640651801028</v>
      </c>
      <c r="D16" s="1">
        <f t="shared" si="2"/>
        <v>15.810862312756839</v>
      </c>
      <c r="E16" s="1">
        <f t="shared" si="2"/>
        <v>2.2217576788918412</v>
      </c>
      <c r="F16" s="2"/>
      <c r="I16" s="2"/>
    </row>
    <row r="17" spans="1:9" x14ac:dyDescent="0.2">
      <c r="A17" s="2" t="s">
        <v>15</v>
      </c>
      <c r="B17" s="1">
        <f t="shared" si="2"/>
        <v>101.85905618730588</v>
      </c>
      <c r="C17" s="1">
        <f t="shared" si="2"/>
        <v>29.503709810828539</v>
      </c>
      <c r="D17" s="1">
        <f t="shared" si="2"/>
        <v>19.577790630422211</v>
      </c>
      <c r="E17" s="1">
        <f t="shared" si="2"/>
        <v>2.2662907912016688</v>
      </c>
      <c r="F17" s="2"/>
      <c r="I17" s="2"/>
    </row>
    <row r="18" spans="1:9" x14ac:dyDescent="0.2">
      <c r="A18" s="2"/>
      <c r="B18" s="4">
        <f>AVERAGE(B14:B17)</f>
        <v>100.00091880213033</v>
      </c>
      <c r="C18" s="4">
        <f t="shared" ref="C18:E18" si="3">AVERAGE(C14:C17)</f>
        <v>30.663287810581426</v>
      </c>
      <c r="D18" s="4">
        <f t="shared" si="3"/>
        <v>19.171906839282471</v>
      </c>
      <c r="E18" s="4">
        <f t="shared" si="3"/>
        <v>2.2566910192171039</v>
      </c>
      <c r="F18" s="2"/>
      <c r="I18" s="2"/>
    </row>
    <row r="19" spans="1:9" x14ac:dyDescent="0.2">
      <c r="B19" s="1">
        <f>STDEV(B14:B17)</f>
        <v>10.051628674475458</v>
      </c>
      <c r="C19" s="1">
        <f t="shared" ref="C19:E19" si="4">STDEV(C14:C17)</f>
        <v>1.0388959772141768</v>
      </c>
      <c r="D19" s="1">
        <f t="shared" si="4"/>
        <v>2.3793933218136458</v>
      </c>
      <c r="E19" s="1">
        <f t="shared" si="4"/>
        <v>3.8503795713998493E-2</v>
      </c>
      <c r="F19" s="2"/>
      <c r="I19" s="2"/>
    </row>
    <row r="20" spans="1:9" x14ac:dyDescent="0.2">
      <c r="F20" s="3">
        <f>B18/(D18+E18)</f>
        <v>4.6667037882026108</v>
      </c>
      <c r="I20" s="2"/>
    </row>
    <row r="21" spans="1:9" x14ac:dyDescent="0.2">
      <c r="F21" s="2"/>
      <c r="I21" s="2"/>
    </row>
    <row r="22" spans="1:9" x14ac:dyDescent="0.2">
      <c r="A22" s="3" t="s">
        <v>74</v>
      </c>
      <c r="B22" s="1">
        <v>14053.723140495869</v>
      </c>
      <c r="C22" s="1">
        <v>24982.234113712373</v>
      </c>
      <c r="D22" s="1">
        <v>16424.577689243029</v>
      </c>
      <c r="E22" s="1">
        <v>6740.3037542662114</v>
      </c>
      <c r="F22" s="2"/>
    </row>
    <row r="23" spans="1:9" x14ac:dyDescent="0.2">
      <c r="A23" s="2"/>
      <c r="B23" s="1">
        <v>12270.697841726618</v>
      </c>
      <c r="C23" s="1">
        <v>27704.218518518515</v>
      </c>
      <c r="D23" s="1">
        <v>16989.301255230126</v>
      </c>
      <c r="E23" s="1">
        <v>5516.7095435684651</v>
      </c>
      <c r="F23" s="2"/>
    </row>
    <row r="24" spans="1:9" x14ac:dyDescent="0.2">
      <c r="A24" s="2"/>
      <c r="B24" s="1">
        <v>15074.918103448275</v>
      </c>
      <c r="C24" s="1">
        <v>30490.981273408237</v>
      </c>
      <c r="D24" s="1">
        <v>16747.423076923074</v>
      </c>
      <c r="E24" s="1">
        <v>6983.2713754646838</v>
      </c>
      <c r="F24" s="2"/>
    </row>
    <row r="25" spans="1:9" x14ac:dyDescent="0.2">
      <c r="A25" s="2"/>
      <c r="B25" s="1">
        <v>15078.60743801653</v>
      </c>
      <c r="C25" s="1">
        <v>38033.394422310754</v>
      </c>
      <c r="D25" s="1">
        <v>16475.594890510947</v>
      </c>
      <c r="E25" s="1">
        <v>6800.5766666666668</v>
      </c>
      <c r="F25" s="2"/>
    </row>
    <row r="26" spans="1:9" x14ac:dyDescent="0.2">
      <c r="A26" s="2" t="s">
        <v>5</v>
      </c>
      <c r="B26" s="1">
        <f>AVERAGE(B22:B25)</f>
        <v>14119.486630921823</v>
      </c>
      <c r="C26" s="1">
        <f>AVERAGE(C22:C25)</f>
        <v>30302.707081987472</v>
      </c>
      <c r="D26" s="1">
        <f>AVERAGE(D22:D25)</f>
        <v>16659.224227976796</v>
      </c>
      <c r="E26" s="1">
        <f>AVERAGE(E22:E25)</f>
        <v>6510.215334991507</v>
      </c>
      <c r="F26" s="2"/>
    </row>
    <row r="27" spans="1:9" x14ac:dyDescent="0.2">
      <c r="A27" s="2" t="s">
        <v>15</v>
      </c>
      <c r="B27" s="1">
        <f>STDEV(B22:B25)</f>
        <v>1323.518901139804</v>
      </c>
      <c r="C27" s="1">
        <f t="shared" ref="C27:E27" si="5">STDEV(C22:C25)</f>
        <v>5623.123371271342</v>
      </c>
      <c r="D27" s="1">
        <f t="shared" si="5"/>
        <v>261.73053101343737</v>
      </c>
      <c r="E27" s="1">
        <f t="shared" si="5"/>
        <v>670.34472689698725</v>
      </c>
      <c r="F27" s="2"/>
    </row>
    <row r="28" spans="1:9" x14ac:dyDescent="0.2">
      <c r="A28" s="2"/>
      <c r="F28" s="2"/>
    </row>
    <row r="29" spans="1:9" x14ac:dyDescent="0.2">
      <c r="A29" s="2" t="s">
        <v>16</v>
      </c>
      <c r="B29" s="1">
        <f xml:space="preserve"> B22*100/32648</f>
        <v>43.046199278656793</v>
      </c>
      <c r="C29" s="1">
        <f t="shared" ref="B29:E32" si="6" xml:space="preserve"> C22*100/32648</f>
        <v>76.519952565891856</v>
      </c>
      <c r="D29" s="1">
        <f t="shared" si="6"/>
        <v>50.308066923679945</v>
      </c>
      <c r="E29" s="1">
        <f t="shared" si="6"/>
        <v>20.645380281383886</v>
      </c>
      <c r="F29" s="2"/>
    </row>
    <row r="30" spans="1:9" x14ac:dyDescent="0.2">
      <c r="A30" s="2"/>
      <c r="B30" s="1">
        <f t="shared" si="6"/>
        <v>37.584837790145244</v>
      </c>
      <c r="C30" s="1">
        <f t="shared" si="6"/>
        <v>84.85732209788813</v>
      </c>
      <c r="D30" s="1">
        <f t="shared" si="6"/>
        <v>52.037800953290024</v>
      </c>
      <c r="E30" s="1">
        <f t="shared" si="6"/>
        <v>16.897542096203335</v>
      </c>
      <c r="F30" s="2"/>
    </row>
    <row r="31" spans="1:9" x14ac:dyDescent="0.2">
      <c r="A31" s="2"/>
      <c r="B31" s="1">
        <f t="shared" si="6"/>
        <v>46.174093676330173</v>
      </c>
      <c r="C31" s="1">
        <f t="shared" si="6"/>
        <v>93.393106081255326</v>
      </c>
      <c r="D31" s="1">
        <f t="shared" si="6"/>
        <v>51.29693419787759</v>
      </c>
      <c r="E31" s="1">
        <f t="shared" si="6"/>
        <v>21.389583972876391</v>
      </c>
      <c r="F31" s="2"/>
    </row>
    <row r="32" spans="1:9" x14ac:dyDescent="0.2">
      <c r="A32" s="2"/>
      <c r="B32" s="1">
        <f t="shared" si="6"/>
        <v>46.185394014997946</v>
      </c>
      <c r="C32" s="1">
        <f t="shared" si="6"/>
        <v>116.49532719404176</v>
      </c>
      <c r="D32" s="1">
        <f t="shared" si="6"/>
        <v>50.464331323544926</v>
      </c>
      <c r="E32" s="1">
        <f t="shared" si="6"/>
        <v>20.829994690843748</v>
      </c>
      <c r="F32" s="2"/>
    </row>
    <row r="33" spans="1:13" x14ac:dyDescent="0.2">
      <c r="A33" s="2" t="s">
        <v>5</v>
      </c>
      <c r="B33" s="4">
        <f>AVERAGE(B29:B32)</f>
        <v>43.247631190032543</v>
      </c>
      <c r="C33" s="4">
        <f>AVERAGE(C29:C32)</f>
        <v>92.816426984769265</v>
      </c>
      <c r="D33" s="4">
        <f>AVERAGE(D29:D32)</f>
        <v>51.026783349598119</v>
      </c>
      <c r="E33" s="4">
        <f>AVERAGE(E29:E32)</f>
        <v>19.94062526032684</v>
      </c>
      <c r="F33" s="2"/>
    </row>
    <row r="34" spans="1:13" x14ac:dyDescent="0.2">
      <c r="A34" s="2" t="s">
        <v>15</v>
      </c>
      <c r="B34" s="1">
        <f>STDEV(B29:B32)</f>
        <v>4.0539049900141002</v>
      </c>
      <c r="C34" s="1">
        <f t="shared" ref="C34:E34" si="7">STDEV(C29:C32)</f>
        <v>17.223484964688168</v>
      </c>
      <c r="D34" s="1">
        <f t="shared" si="7"/>
        <v>0.80167401070031263</v>
      </c>
      <c r="E34" s="1">
        <f t="shared" si="7"/>
        <v>2.0532489797138798</v>
      </c>
      <c r="F34" s="2"/>
    </row>
    <row r="35" spans="1:13" x14ac:dyDescent="0.2">
      <c r="A35" s="2"/>
      <c r="F35" s="3">
        <f>C33/(E33+B33)</f>
        <v>1.4688872932850385</v>
      </c>
    </row>
    <row r="37" spans="1:13" x14ac:dyDescent="0.2">
      <c r="F37" s="2"/>
      <c r="I37" s="2"/>
      <c r="J37" s="2" t="s">
        <v>0</v>
      </c>
      <c r="K37" s="2" t="s">
        <v>1</v>
      </c>
      <c r="L37" s="2" t="s">
        <v>2</v>
      </c>
      <c r="M37" s="2" t="s">
        <v>3</v>
      </c>
    </row>
    <row r="38" spans="1:13" x14ac:dyDescent="0.2">
      <c r="A38" s="3" t="s">
        <v>71</v>
      </c>
      <c r="B38" s="1">
        <v>7668.4136904761899</v>
      </c>
      <c r="C38" s="1">
        <v>11239.752508361204</v>
      </c>
      <c r="D38" s="1">
        <v>7119.604838709678</v>
      </c>
      <c r="E38" s="1">
        <v>1281.4412698412698</v>
      </c>
      <c r="F38" s="2"/>
      <c r="H38" s="2" t="s">
        <v>14</v>
      </c>
      <c r="I38" s="2" t="s">
        <v>7</v>
      </c>
      <c r="J38" s="1">
        <v>14713.845070422536</v>
      </c>
      <c r="K38" s="1">
        <v>6011.9411764705892</v>
      </c>
      <c r="L38" s="1">
        <v>4400.1245551601414</v>
      </c>
      <c r="M38" s="1">
        <v>329.23986486486484</v>
      </c>
    </row>
    <row r="39" spans="1:13" x14ac:dyDescent="0.2">
      <c r="A39" s="2"/>
      <c r="B39" s="1">
        <v>7426.3677811550142</v>
      </c>
      <c r="C39" s="1">
        <v>8107.9692307692303</v>
      </c>
      <c r="D39" s="1">
        <v>5071.5753968253966</v>
      </c>
      <c r="E39" s="1">
        <v>1273.4326530612245</v>
      </c>
      <c r="F39" s="2"/>
      <c r="H39" s="2" t="s">
        <v>72</v>
      </c>
      <c r="I39" s="2"/>
      <c r="J39" s="1">
        <v>17048.097972972973</v>
      </c>
      <c r="K39" s="1">
        <v>6830.4603174603171</v>
      </c>
      <c r="L39" s="1">
        <v>3925.9581881533104</v>
      </c>
      <c r="M39" s="1">
        <v>390.00970873786412</v>
      </c>
    </row>
    <row r="40" spans="1:13" x14ac:dyDescent="0.2">
      <c r="A40" s="2"/>
      <c r="B40" s="1">
        <v>7677.622691292876</v>
      </c>
      <c r="C40" s="1">
        <v>7365.6819787985869</v>
      </c>
      <c r="D40" s="1">
        <v>5344.8634812286691</v>
      </c>
      <c r="E40" s="1">
        <v>1322.7380952380954</v>
      </c>
      <c r="F40" s="2"/>
      <c r="I40" s="2"/>
      <c r="J40" s="1">
        <v>25312.705454545452</v>
      </c>
      <c r="K40" s="1">
        <v>6137.5268817204296</v>
      </c>
      <c r="L40" s="1">
        <v>3301.413559322034</v>
      </c>
      <c r="M40" s="1">
        <v>412.39513677811544</v>
      </c>
    </row>
    <row r="41" spans="1:13" x14ac:dyDescent="0.2">
      <c r="A41" s="2"/>
      <c r="C41" s="1">
        <v>8749.802228412258</v>
      </c>
      <c r="D41" s="1">
        <v>5720.7331288343557</v>
      </c>
      <c r="E41" s="1">
        <v>1369.3587301587302</v>
      </c>
      <c r="F41" s="2"/>
      <c r="I41" s="2"/>
      <c r="K41" s="1">
        <v>6672.961832061068</v>
      </c>
      <c r="L41" s="1">
        <v>3798.6032786885248</v>
      </c>
      <c r="M41" s="1">
        <v>431.8179419525066</v>
      </c>
    </row>
    <row r="42" spans="1:13" x14ac:dyDescent="0.2">
      <c r="A42" s="2" t="s">
        <v>5</v>
      </c>
      <c r="B42" s="1">
        <f>AVERAGE(B38:B41)</f>
        <v>7590.8013876413606</v>
      </c>
      <c r="C42" s="1">
        <f t="shared" ref="C42:E42" si="8">AVERAGE(C38:C41)</f>
        <v>8865.8014865853202</v>
      </c>
      <c r="D42" s="1">
        <f t="shared" si="8"/>
        <v>5814.1942113995246</v>
      </c>
      <c r="E42" s="1">
        <f t="shared" si="8"/>
        <v>1311.74268707483</v>
      </c>
      <c r="F42" s="2"/>
      <c r="I42" s="2" t="s">
        <v>5</v>
      </c>
      <c r="J42" s="1">
        <f>AVERAGE(J38:J41)</f>
        <v>19024.882832646985</v>
      </c>
      <c r="K42" s="1">
        <f>AVERAGE(K38:K41)</f>
        <v>6413.222551928101</v>
      </c>
      <c r="L42" s="1">
        <f t="shared" ref="L42:M42" si="9">AVERAGE(L38:L41)</f>
        <v>3856.5248953310024</v>
      </c>
      <c r="M42" s="1">
        <f t="shared" si="9"/>
        <v>390.86566308333778</v>
      </c>
    </row>
    <row r="43" spans="1:13" x14ac:dyDescent="0.2">
      <c r="A43" s="2" t="s">
        <v>15</v>
      </c>
      <c r="B43" s="1">
        <f>STDEV(B38:B41)</f>
        <v>142.47810228449231</v>
      </c>
      <c r="C43" s="1">
        <f t="shared" ref="C43:E43" si="10">STDEV(C38:C41)</f>
        <v>1680.6514160968538</v>
      </c>
      <c r="D43" s="1">
        <f t="shared" si="10"/>
        <v>910.05236440744761</v>
      </c>
      <c r="E43" s="1">
        <f t="shared" si="10"/>
        <v>44.069422558082728</v>
      </c>
      <c r="F43" s="2"/>
      <c r="I43" s="2" t="s">
        <v>15</v>
      </c>
      <c r="J43" s="1">
        <f>STDEV(J38:J41)</f>
        <v>5569.0860243499474</v>
      </c>
      <c r="K43" s="1">
        <f>STDEV(K38:K41)</f>
        <v>399.41068734267247</v>
      </c>
      <c r="L43" s="1">
        <f>STDEV(L38:L41)</f>
        <v>451.59904094917681</v>
      </c>
      <c r="M43" s="1">
        <f>STDEV(M38:M41)</f>
        <v>44.493741305408236</v>
      </c>
    </row>
    <row r="44" spans="1:13" x14ac:dyDescent="0.2">
      <c r="A44" s="2"/>
      <c r="F44" s="2"/>
      <c r="I44" s="2"/>
    </row>
    <row r="45" spans="1:13" x14ac:dyDescent="0.2">
      <c r="A45" s="2"/>
      <c r="F45" s="2"/>
      <c r="I45" s="2"/>
    </row>
    <row r="46" spans="1:13" x14ac:dyDescent="0.2">
      <c r="A46" s="2" t="s">
        <v>16</v>
      </c>
      <c r="B46" s="1">
        <f t="shared" ref="B46:E48" si="11">B38*100/19025</f>
        <v>40.307036480820969</v>
      </c>
      <c r="C46" s="1">
        <f t="shared" si="11"/>
        <v>59.078856811359813</v>
      </c>
      <c r="D46" s="1">
        <f t="shared" si="11"/>
        <v>37.422364461023271</v>
      </c>
      <c r="E46" s="1">
        <f t="shared" si="11"/>
        <v>6.7355651502826275</v>
      </c>
      <c r="F46" s="2"/>
      <c r="I46" s="2" t="s">
        <v>16</v>
      </c>
      <c r="J46" s="1">
        <f>J38*100/19025</f>
        <v>77.339527308397038</v>
      </c>
      <c r="K46" s="1">
        <f>K38*100/19025</f>
        <v>31.600216433485357</v>
      </c>
      <c r="L46" s="1">
        <f t="shared" ref="L46:M46" si="12">L38*100/19025</f>
        <v>23.128118555375249</v>
      </c>
      <c r="M46" s="1">
        <f t="shared" si="12"/>
        <v>1.7305643356891713</v>
      </c>
    </row>
    <row r="47" spans="1:13" x14ac:dyDescent="0.2">
      <c r="A47" s="2"/>
      <c r="B47" s="1">
        <f t="shared" si="11"/>
        <v>39.034784657845016</v>
      </c>
      <c r="C47" s="1">
        <f>C39*100/19025</f>
        <v>42.617446679470326</v>
      </c>
      <c r="D47" s="1">
        <f t="shared" si="11"/>
        <v>26.65742652733454</v>
      </c>
      <c r="E47" s="1">
        <f t="shared" si="11"/>
        <v>6.6934699241063056</v>
      </c>
      <c r="F47" s="2"/>
      <c r="I47" s="2"/>
      <c r="J47" s="1">
        <f>J39*100/19025</f>
        <v>89.608924956493951</v>
      </c>
      <c r="K47" s="1">
        <f t="shared" ref="K47:M48" si="13">K39*100/19025</f>
        <v>35.902550945914939</v>
      </c>
      <c r="L47" s="1">
        <f t="shared" si="13"/>
        <v>20.635785483066019</v>
      </c>
      <c r="M47" s="1">
        <f t="shared" si="13"/>
        <v>2.0499853284513225</v>
      </c>
    </row>
    <row r="48" spans="1:13" x14ac:dyDescent="0.2">
      <c r="A48" s="2"/>
      <c r="B48" s="1">
        <f t="shared" si="11"/>
        <v>40.355441215731275</v>
      </c>
      <c r="C48" s="1">
        <f t="shared" si="11"/>
        <v>38.71580540761412</v>
      </c>
      <c r="D48" s="1">
        <f t="shared" si="11"/>
        <v>28.093894776497606</v>
      </c>
      <c r="E48" s="1">
        <f t="shared" si="11"/>
        <v>6.9526312496089107</v>
      </c>
      <c r="F48" s="2"/>
      <c r="I48" s="2"/>
      <c r="J48" s="1">
        <f>J40*100/19025</f>
        <v>133.04970015529804</v>
      </c>
      <c r="K48" s="1">
        <f t="shared" si="13"/>
        <v>32.260325265284777</v>
      </c>
      <c r="L48" s="1">
        <f t="shared" si="13"/>
        <v>17.353027907080339</v>
      </c>
      <c r="M48" s="1">
        <f t="shared" si="13"/>
        <v>2.1676485507391088</v>
      </c>
    </row>
    <row r="49" spans="1:13" x14ac:dyDescent="0.2">
      <c r="A49" s="2"/>
      <c r="C49" s="1">
        <f>C41*100/19025</f>
        <v>45.991076102035521</v>
      </c>
      <c r="D49" s="1">
        <f>D41*100/19025</f>
        <v>30.069556524753509</v>
      </c>
      <c r="E49" s="1">
        <f>E41*100/19025</f>
        <v>7.1976805790209211</v>
      </c>
      <c r="F49" s="2"/>
      <c r="I49" s="2"/>
      <c r="K49" s="1">
        <f xml:space="preserve"> K41*100/19025</f>
        <v>35.074700825550948</v>
      </c>
      <c r="L49" s="1">
        <f t="shared" ref="L49:M49" si="14" xml:space="preserve"> L41*100/19025</f>
        <v>19.966377286142048</v>
      </c>
      <c r="M49" s="1">
        <f t="shared" si="14"/>
        <v>2.269739510919877</v>
      </c>
    </row>
    <row r="50" spans="1:13" x14ac:dyDescent="0.2">
      <c r="A50" s="2" t="s">
        <v>5</v>
      </c>
      <c r="B50" s="4">
        <f>AVERAGE(B46:B49)</f>
        <v>39.899087451465753</v>
      </c>
      <c r="C50" s="4">
        <f t="shared" ref="C50:E50" si="15">AVERAGE(C46:C49)</f>
        <v>46.600796250119942</v>
      </c>
      <c r="D50" s="4">
        <f t="shared" si="15"/>
        <v>30.560810572402232</v>
      </c>
      <c r="E50" s="4">
        <f t="shared" si="15"/>
        <v>6.8948367257546916</v>
      </c>
      <c r="F50" s="2"/>
      <c r="I50" s="2" t="s">
        <v>5</v>
      </c>
      <c r="J50" s="4">
        <f>AVERAGE(J46:J49)</f>
        <v>99.999384140063015</v>
      </c>
      <c r="K50" s="4">
        <f t="shared" ref="K50:M50" si="16">AVERAGE(K46:K49)</f>
        <v>33.709448367559006</v>
      </c>
      <c r="L50" s="4">
        <f t="shared" si="16"/>
        <v>20.270827307915916</v>
      </c>
      <c r="M50" s="4">
        <f t="shared" si="16"/>
        <v>2.05448443144987</v>
      </c>
    </row>
    <row r="51" spans="1:13" x14ac:dyDescent="0.2">
      <c r="A51" s="2" t="s">
        <v>15</v>
      </c>
      <c r="B51" s="1">
        <f>STDEV(B46:B49)</f>
        <v>0.74889935497761828</v>
      </c>
      <c r="C51" s="1">
        <f t="shared" ref="C51:E51" si="17">STDEV(C46:C49)</f>
        <v>8.8339102028744563</v>
      </c>
      <c r="D51" s="1">
        <f t="shared" si="17"/>
        <v>4.7834552662677527</v>
      </c>
      <c r="E51" s="1">
        <f t="shared" si="17"/>
        <v>0.23163954038414031</v>
      </c>
      <c r="F51" s="2"/>
      <c r="I51" s="2" t="s">
        <v>15</v>
      </c>
      <c r="J51" s="1">
        <f>STDEV(J46:J49)</f>
        <v>29.272462677266411</v>
      </c>
      <c r="K51" s="1">
        <f t="shared" ref="K51:M51" si="18">STDEV(K46:K49)</f>
        <v>2.0993991450337588</v>
      </c>
      <c r="L51" s="1">
        <f t="shared" si="18"/>
        <v>2.3737137500613379</v>
      </c>
      <c r="M51" s="1">
        <f t="shared" si="18"/>
        <v>0.23386986231489215</v>
      </c>
    </row>
    <row r="52" spans="1:13" x14ac:dyDescent="0.2">
      <c r="A52" s="2"/>
      <c r="F52" s="3">
        <f>C50/(D50+E50)</f>
        <v>1.2441594155125713</v>
      </c>
      <c r="I52" s="2"/>
    </row>
    <row r="53" spans="1:13" x14ac:dyDescent="0.2">
      <c r="F53" s="2"/>
      <c r="I53" s="2"/>
    </row>
    <row r="54" spans="1:13" x14ac:dyDescent="0.2">
      <c r="F54" s="2"/>
      <c r="I54" s="2"/>
    </row>
    <row r="55" spans="1:13" x14ac:dyDescent="0.2">
      <c r="A55" s="3" t="s">
        <v>73</v>
      </c>
      <c r="B55" s="1">
        <v>7083.7617449664403</v>
      </c>
      <c r="C55" s="1">
        <v>2018.6268115942025</v>
      </c>
      <c r="D55" s="1">
        <v>7126.6550218340608</v>
      </c>
      <c r="E55" s="1">
        <v>2969.0158730158732</v>
      </c>
      <c r="F55" s="2"/>
      <c r="I55" s="2"/>
    </row>
    <row r="56" spans="1:13" x14ac:dyDescent="0.2">
      <c r="A56" s="2"/>
      <c r="B56" s="1">
        <v>6885.7320099255585</v>
      </c>
      <c r="C56" s="1">
        <v>2988.7396907216494</v>
      </c>
      <c r="D56" s="1">
        <v>7502.7404129793504</v>
      </c>
      <c r="E56" s="1">
        <v>2691.3180212014136</v>
      </c>
      <c r="F56" s="2"/>
      <c r="I56" s="2"/>
    </row>
    <row r="57" spans="1:13" x14ac:dyDescent="0.2">
      <c r="A57" s="2"/>
      <c r="B57" s="1">
        <v>5145.2368421052633</v>
      </c>
      <c r="C57" s="1">
        <v>2655.3457627118646</v>
      </c>
      <c r="D57" s="1">
        <v>6032.132075471698</v>
      </c>
      <c r="E57" s="1">
        <v>3143.6604361370714</v>
      </c>
      <c r="F57" s="2"/>
      <c r="I57" s="2"/>
    </row>
    <row r="58" spans="1:13" x14ac:dyDescent="0.2">
      <c r="A58" s="2"/>
      <c r="B58" s="1">
        <v>7012.5898305084756</v>
      </c>
      <c r="E58" s="1">
        <v>2804.0650684931506</v>
      </c>
      <c r="F58" s="2"/>
      <c r="I58" s="2"/>
    </row>
    <row r="59" spans="1:13" x14ac:dyDescent="0.2">
      <c r="A59" s="2" t="s">
        <v>5</v>
      </c>
      <c r="B59" s="1">
        <f>AVERAGE(B55:B58)</f>
        <v>6531.830106876434</v>
      </c>
      <c r="C59" s="1">
        <f>AVERAGE(C55:C58)</f>
        <v>2554.2374216759054</v>
      </c>
      <c r="D59" s="1">
        <f>AVERAGE(D55:D58)</f>
        <v>6887.1758367617031</v>
      </c>
      <c r="E59" s="1">
        <f t="shared" ref="E59" si="19">AVERAGE(E55:E58)</f>
        <v>2902.0148497118771</v>
      </c>
      <c r="F59" s="2"/>
      <c r="I59" s="2"/>
    </row>
    <row r="60" spans="1:13" x14ac:dyDescent="0.2">
      <c r="A60" s="2" t="s">
        <v>15</v>
      </c>
      <c r="B60" s="1">
        <f>STDEV(B55:B58)</f>
        <v>928.01686117621193</v>
      </c>
      <c r="C60" s="1">
        <f>STDEV(C55:C58)</f>
        <v>492.89646177723603</v>
      </c>
      <c r="D60" s="1">
        <f>STDEV(D55:D58)</f>
        <v>763.99275562595858</v>
      </c>
      <c r="E60" s="1">
        <f t="shared" ref="E60" si="20">STDEV(E55:E58)</f>
        <v>197.37362180031619</v>
      </c>
      <c r="F60" s="2"/>
      <c r="I60" s="2"/>
    </row>
    <row r="61" spans="1:13" x14ac:dyDescent="0.2">
      <c r="A61" s="2"/>
      <c r="F61" s="2"/>
      <c r="I61" s="2"/>
    </row>
    <row r="62" spans="1:13" x14ac:dyDescent="0.2">
      <c r="A62" s="2"/>
      <c r="F62" s="2"/>
      <c r="I62" s="2"/>
    </row>
    <row r="63" spans="1:13" x14ac:dyDescent="0.2">
      <c r="A63" s="2" t="s">
        <v>16</v>
      </c>
      <c r="B63" s="1">
        <f>B55*100/19025</f>
        <v>37.233964493910335</v>
      </c>
      <c r="C63" s="1">
        <f t="shared" ref="C63:E63" si="21">C55*100/19025</f>
        <v>10.610390599706715</v>
      </c>
      <c r="D63" s="1">
        <f t="shared" si="21"/>
        <v>37.459421928168517</v>
      </c>
      <c r="E63" s="1">
        <f t="shared" si="21"/>
        <v>15.605865298375155</v>
      </c>
      <c r="F63" s="2"/>
      <c r="I63" s="2"/>
    </row>
    <row r="64" spans="1:13" x14ac:dyDescent="0.2">
      <c r="A64" s="2"/>
      <c r="B64" s="1">
        <f t="shared" ref="B64:E66" si="22">B56*100/19025</f>
        <v>36.193072325495706</v>
      </c>
      <c r="C64" s="1">
        <f t="shared" si="22"/>
        <v>15.709538453201835</v>
      </c>
      <c r="D64" s="1">
        <f t="shared" si="22"/>
        <v>39.436217676632594</v>
      </c>
      <c r="E64" s="1">
        <f t="shared" si="22"/>
        <v>14.14621824547392</v>
      </c>
      <c r="F64" s="2"/>
      <c r="I64" s="2"/>
    </row>
    <row r="65" spans="1:9" x14ac:dyDescent="0.2">
      <c r="A65" s="2"/>
      <c r="B65" s="1">
        <f t="shared" si="22"/>
        <v>27.044608894114393</v>
      </c>
      <c r="C65" s="1">
        <f t="shared" si="22"/>
        <v>13.957139357223992</v>
      </c>
      <c r="D65" s="1">
        <f t="shared" si="22"/>
        <v>31.706344680534546</v>
      </c>
      <c r="E65" s="1">
        <f t="shared" si="22"/>
        <v>16.523839348946499</v>
      </c>
      <c r="F65" s="2"/>
      <c r="I65" s="2"/>
    </row>
    <row r="66" spans="1:9" x14ac:dyDescent="0.2">
      <c r="A66" s="2"/>
      <c r="B66" s="1">
        <f t="shared" si="22"/>
        <v>36.85986770306689</v>
      </c>
      <c r="E66" s="1">
        <f t="shared" si="22"/>
        <v>14.738843986823394</v>
      </c>
      <c r="F66" s="2"/>
      <c r="I66" s="2"/>
    </row>
    <row r="67" spans="1:9" x14ac:dyDescent="0.2">
      <c r="A67" s="2" t="s">
        <v>5</v>
      </c>
      <c r="B67" s="4">
        <f>AVERAGE(B63:B66)</f>
        <v>34.332878354146828</v>
      </c>
      <c r="C67" s="4">
        <f t="shared" ref="C67:E67" si="23">AVERAGE(C63:C66)</f>
        <v>13.425689470044182</v>
      </c>
      <c r="D67" s="4">
        <f t="shared" si="23"/>
        <v>36.200661428445223</v>
      </c>
      <c r="E67" s="4">
        <f t="shared" si="23"/>
        <v>15.253691719904744</v>
      </c>
      <c r="F67" s="2"/>
      <c r="I67" s="2"/>
    </row>
    <row r="68" spans="1:9" x14ac:dyDescent="0.2">
      <c r="A68" s="2" t="s">
        <v>15</v>
      </c>
      <c r="B68" s="1">
        <f>STDEV(B63:B66)</f>
        <v>4.8778810048683905</v>
      </c>
      <c r="C68" s="1">
        <f t="shared" ref="C68:E68" si="24">STDEV(C63:C66)</f>
        <v>2.5907829791181922</v>
      </c>
      <c r="D68" s="1">
        <f t="shared" si="24"/>
        <v>4.0157306471798115</v>
      </c>
      <c r="E68" s="1">
        <f t="shared" si="24"/>
        <v>1.0374434785824773</v>
      </c>
      <c r="F68" s="2"/>
      <c r="I68" s="2"/>
    </row>
    <row r="69" spans="1:9" x14ac:dyDescent="0.2">
      <c r="A69" s="2"/>
      <c r="F69" s="3">
        <f>D67/(C67+E67)</f>
        <v>1.2622539234260826</v>
      </c>
      <c r="I69" s="2"/>
    </row>
    <row r="70" spans="1:9" x14ac:dyDescent="0.2">
      <c r="F70" s="2"/>
      <c r="I70" s="2"/>
    </row>
    <row r="71" spans="1:9" x14ac:dyDescent="0.2">
      <c r="A71" s="3" t="s">
        <v>77</v>
      </c>
      <c r="B71" s="1">
        <v>19430.049242424244</v>
      </c>
      <c r="C71" s="1">
        <v>18216.765873015873</v>
      </c>
      <c r="D71" s="1">
        <v>12847.028037383176</v>
      </c>
      <c r="E71" s="1">
        <v>15554.216911764706</v>
      </c>
      <c r="F71" s="2"/>
      <c r="I71" s="2"/>
    </row>
    <row r="72" spans="1:9" x14ac:dyDescent="0.2">
      <c r="A72" s="2"/>
      <c r="B72" s="1">
        <v>21111.314606741573</v>
      </c>
      <c r="C72" s="1">
        <v>17024.254125412543</v>
      </c>
      <c r="D72" s="1">
        <v>9843.1855072463768</v>
      </c>
      <c r="E72" s="1">
        <v>14335.12962962963</v>
      </c>
      <c r="F72" s="2"/>
      <c r="I72" s="2"/>
    </row>
    <row r="73" spans="1:9" x14ac:dyDescent="0.2">
      <c r="A73" s="2"/>
      <c r="B73" s="1">
        <v>14305.982089552239</v>
      </c>
      <c r="C73" s="1">
        <v>16168.89433962264</v>
      </c>
      <c r="D73" s="1">
        <v>11078.221864951769</v>
      </c>
      <c r="E73" s="1">
        <v>15170.416058394159</v>
      </c>
      <c r="F73" s="2"/>
      <c r="I73" s="2"/>
    </row>
    <row r="74" spans="1:9" x14ac:dyDescent="0.2">
      <c r="A74" s="2"/>
      <c r="B74" s="1">
        <v>15319.336633663368</v>
      </c>
      <c r="C74" s="1">
        <v>12859.612403100775</v>
      </c>
      <c r="D74" s="1">
        <v>9205.2275862068982</v>
      </c>
      <c r="E74" s="1">
        <v>12988.871323529411</v>
      </c>
      <c r="F74" s="2"/>
      <c r="I74" s="2"/>
    </row>
    <row r="75" spans="1:9" x14ac:dyDescent="0.2">
      <c r="A75" s="2" t="s">
        <v>5</v>
      </c>
      <c r="B75" s="1">
        <f>AVERAGE(B71:B74)</f>
        <v>17541.670643095356</v>
      </c>
      <c r="C75" s="1">
        <f t="shared" ref="C75:E75" si="25">AVERAGE(C71:C74)</f>
        <v>16067.381685287957</v>
      </c>
      <c r="D75" s="1">
        <f t="shared" si="25"/>
        <v>10743.415748947054</v>
      </c>
      <c r="E75" s="1">
        <f t="shared" si="25"/>
        <v>14512.158480829476</v>
      </c>
      <c r="F75" s="2"/>
      <c r="I75" s="2"/>
    </row>
    <row r="76" spans="1:9" x14ac:dyDescent="0.2">
      <c r="A76" s="2" t="s">
        <v>15</v>
      </c>
      <c r="B76" s="1">
        <f>STDEV(B71:B74)</f>
        <v>3251.5012238762974</v>
      </c>
      <c r="C76" s="1">
        <f t="shared" ref="C76:E76" si="26">STDEV(C71:C74)</f>
        <v>2297.5019651684402</v>
      </c>
      <c r="D76" s="1">
        <f t="shared" si="26"/>
        <v>1603.5083522742723</v>
      </c>
      <c r="E76" s="1">
        <f t="shared" si="26"/>
        <v>1135.9183934386851</v>
      </c>
      <c r="F76" s="2"/>
      <c r="I76" s="2"/>
    </row>
    <row r="77" spans="1:9" x14ac:dyDescent="0.2">
      <c r="A77" s="2"/>
      <c r="F77" s="2"/>
      <c r="I77" s="2"/>
    </row>
    <row r="78" spans="1:9" x14ac:dyDescent="0.2">
      <c r="A78" s="2"/>
      <c r="F78" s="2"/>
      <c r="I78" s="2"/>
    </row>
    <row r="79" spans="1:9" x14ac:dyDescent="0.2">
      <c r="A79" s="2" t="s">
        <v>16</v>
      </c>
      <c r="B79" s="1">
        <f>B71*100/19025</f>
        <v>102.1290367538725</v>
      </c>
      <c r="C79" s="1">
        <f t="shared" ref="C79:E82" si="27">C71*100/19025</f>
        <v>95.75172600796779</v>
      </c>
      <c r="D79" s="1">
        <f t="shared" si="27"/>
        <v>67.527085610424038</v>
      </c>
      <c r="E79" s="1">
        <f t="shared" si="27"/>
        <v>81.756724897580582</v>
      </c>
      <c r="F79" s="2"/>
      <c r="I79" s="2"/>
    </row>
    <row r="80" spans="1:9" x14ac:dyDescent="0.2">
      <c r="A80" s="2"/>
      <c r="B80" s="1">
        <f>B72*100/19025</f>
        <v>110.9661740170385</v>
      </c>
      <c r="C80" s="1">
        <f t="shared" si="27"/>
        <v>89.483595928581039</v>
      </c>
      <c r="D80" s="1">
        <f t="shared" si="27"/>
        <v>51.738162981584111</v>
      </c>
      <c r="E80" s="1">
        <f t="shared" si="27"/>
        <v>75.348907383072955</v>
      </c>
      <c r="F80" s="2"/>
      <c r="I80" s="2"/>
    </row>
    <row r="81" spans="1:9" x14ac:dyDescent="0.2">
      <c r="A81" s="2"/>
      <c r="B81" s="1">
        <f>B73*100/19025</f>
        <v>75.195700864926351</v>
      </c>
      <c r="C81" s="1">
        <f t="shared" si="27"/>
        <v>84.987618079488257</v>
      </c>
      <c r="D81" s="1">
        <f>D73*100/19025</f>
        <v>58.229812693570409</v>
      </c>
      <c r="E81" s="1">
        <f t="shared" si="27"/>
        <v>79.739374814161152</v>
      </c>
      <c r="F81" s="2"/>
      <c r="I81" s="2"/>
    </row>
    <row r="82" spans="1:9" x14ac:dyDescent="0.2">
      <c r="A82" s="2"/>
      <c r="B82" s="1">
        <f>B74*100/19025</f>
        <v>80.52213736485345</v>
      </c>
      <c r="C82" s="1">
        <f t="shared" si="27"/>
        <v>67.593232079373323</v>
      </c>
      <c r="D82" s="1">
        <f t="shared" si="27"/>
        <v>48.384901898590797</v>
      </c>
      <c r="E82" s="1">
        <f t="shared" si="27"/>
        <v>68.272648218288623</v>
      </c>
      <c r="F82" s="2"/>
      <c r="I82" s="2"/>
    </row>
    <row r="83" spans="1:9" x14ac:dyDescent="0.2">
      <c r="A83" s="2" t="s">
        <v>5</v>
      </c>
      <c r="B83" s="4">
        <f>AVERAGE(B79:B82)</f>
        <v>92.203262250172699</v>
      </c>
      <c r="C83" s="4">
        <f t="shared" ref="C83:E83" si="28">AVERAGE(C79:C82)</f>
        <v>84.454043023852591</v>
      </c>
      <c r="D83" s="4">
        <f t="shared" si="28"/>
        <v>56.469990796042339</v>
      </c>
      <c r="E83" s="4">
        <f t="shared" si="28"/>
        <v>76.279413828275835</v>
      </c>
      <c r="F83" s="2"/>
      <c r="I83" s="2"/>
    </row>
    <row r="84" spans="1:9" x14ac:dyDescent="0.2">
      <c r="A84" s="2" t="s">
        <v>15</v>
      </c>
      <c r="B84" s="1">
        <f>STDEV(B79:B82)</f>
        <v>17.090676603817535</v>
      </c>
      <c r="C84" s="1">
        <f t="shared" ref="C84:E84" si="29">STDEV(C79:C82)</f>
        <v>12.076225835313872</v>
      </c>
      <c r="D84" s="1">
        <f t="shared" si="29"/>
        <v>8.4284276072234832</v>
      </c>
      <c r="E84" s="1">
        <f t="shared" si="29"/>
        <v>5.970661726353141</v>
      </c>
      <c r="F84" s="2"/>
      <c r="I84" s="2"/>
    </row>
    <row r="85" spans="1:9" x14ac:dyDescent="0.2">
      <c r="A85" s="2"/>
      <c r="F85" s="3">
        <f>B83/(D83+E83)</f>
        <v>0.69456629587988461</v>
      </c>
      <c r="I85" s="2"/>
    </row>
    <row r="86" spans="1:9" x14ac:dyDescent="0.2">
      <c r="F86" s="2"/>
      <c r="I86" s="2"/>
    </row>
    <row r="87" spans="1:9" x14ac:dyDescent="0.2">
      <c r="A87" s="3" t="s">
        <v>78</v>
      </c>
      <c r="B87" s="1">
        <v>1751.2654869999999</v>
      </c>
      <c r="C87" s="1">
        <v>247.30543929999999</v>
      </c>
      <c r="D87" s="1">
        <v>9786.3087720000003</v>
      </c>
      <c r="E87" s="1">
        <v>89.804347829999998</v>
      </c>
      <c r="F87" s="2"/>
      <c r="I87" s="2"/>
    </row>
    <row r="88" spans="1:9" x14ac:dyDescent="0.2">
      <c r="A88" s="2"/>
      <c r="B88" s="1">
        <v>1982.342007</v>
      </c>
      <c r="C88" s="1">
        <v>201.56370659999999</v>
      </c>
      <c r="D88" s="1">
        <v>7134.3468750000002</v>
      </c>
      <c r="E88" s="1">
        <v>91.933333329999996</v>
      </c>
      <c r="F88" s="2"/>
      <c r="I88" s="2"/>
    </row>
    <row r="89" spans="1:9" x14ac:dyDescent="0.2">
      <c r="A89" s="2"/>
      <c r="B89" s="1">
        <v>2083.6274509999998</v>
      </c>
      <c r="C89" s="1">
        <v>217.8483871</v>
      </c>
      <c r="D89" s="1">
        <v>9590.8867919999993</v>
      </c>
      <c r="E89" s="1">
        <v>81.298136650000004</v>
      </c>
      <c r="F89" s="2"/>
      <c r="I89" s="2"/>
    </row>
    <row r="90" spans="1:9" x14ac:dyDescent="0.2">
      <c r="A90" s="2"/>
      <c r="B90" s="1">
        <v>1383.8398440000001</v>
      </c>
      <c r="C90" s="1">
        <v>205.34323430000001</v>
      </c>
      <c r="D90" s="1">
        <v>8513.8258260000002</v>
      </c>
      <c r="E90" s="1">
        <v>113.61290320000001</v>
      </c>
      <c r="F90" s="2"/>
      <c r="I90" s="2"/>
    </row>
    <row r="91" spans="1:9" x14ac:dyDescent="0.2">
      <c r="A91" s="2" t="s">
        <v>5</v>
      </c>
      <c r="B91" s="1">
        <f>AVERAGE(B87:B90)</f>
        <v>1800.2686972500001</v>
      </c>
      <c r="C91" s="1">
        <f t="shared" ref="C91:E91" si="30">AVERAGE(C87:C90)</f>
        <v>218.01519182499999</v>
      </c>
      <c r="D91" s="1">
        <f t="shared" si="30"/>
        <v>8756.3420662499993</v>
      </c>
      <c r="E91" s="1">
        <f t="shared" si="30"/>
        <v>94.162180252500008</v>
      </c>
      <c r="F91" s="2"/>
      <c r="I91" s="2"/>
    </row>
    <row r="92" spans="1:9" x14ac:dyDescent="0.2">
      <c r="A92" s="2" t="s">
        <v>15</v>
      </c>
      <c r="B92" s="1">
        <f>STDEV(B87:B90)</f>
        <v>310.51418533564959</v>
      </c>
      <c r="C92" s="1">
        <f t="shared" ref="C92:E92" si="31">STDEV(C87:C90)</f>
        <v>20.729819862433466</v>
      </c>
      <c r="D92" s="1">
        <f t="shared" si="31"/>
        <v>1217.5082260439135</v>
      </c>
      <c r="E92" s="1">
        <f t="shared" si="31"/>
        <v>13.757091541140401</v>
      </c>
      <c r="F92" s="2"/>
      <c r="I92" s="2"/>
    </row>
    <row r="93" spans="1:9" x14ac:dyDescent="0.2">
      <c r="A93" s="2"/>
      <c r="F93" s="2"/>
      <c r="I93" s="2"/>
    </row>
    <row r="94" spans="1:9" x14ac:dyDescent="0.2">
      <c r="A94" s="2"/>
      <c r="F94" s="2"/>
      <c r="I94" s="2"/>
    </row>
    <row r="95" spans="1:9" x14ac:dyDescent="0.2">
      <c r="A95" s="2" t="s">
        <v>16</v>
      </c>
      <c r="B95" s="1">
        <f t="shared" ref="B95:E98" si="32">B87*100/19025</f>
        <v>9.2050748331143222</v>
      </c>
      <c r="C95" s="1">
        <f t="shared" si="32"/>
        <v>1.2998971842312745</v>
      </c>
      <c r="D95" s="1">
        <f t="shared" si="32"/>
        <v>51.439205109067018</v>
      </c>
      <c r="E95" s="1">
        <f t="shared" si="32"/>
        <v>0.4720333657293036</v>
      </c>
      <c r="F95" s="2"/>
      <c r="I95" s="2"/>
    </row>
    <row r="96" spans="1:9" x14ac:dyDescent="0.2">
      <c r="A96" s="2"/>
      <c r="B96" s="1">
        <f t="shared" si="32"/>
        <v>10.419668893561104</v>
      </c>
      <c r="C96" s="1">
        <f t="shared" si="32"/>
        <v>1.0594675773981603</v>
      </c>
      <c r="D96" s="1">
        <f t="shared" si="32"/>
        <v>37.499852168199737</v>
      </c>
      <c r="E96" s="1">
        <f t="shared" si="32"/>
        <v>0.48322382827858085</v>
      </c>
      <c r="F96" s="2"/>
      <c r="I96" s="2"/>
    </row>
    <row r="97" spans="1:13" x14ac:dyDescent="0.2">
      <c r="A97" s="2"/>
      <c r="B97" s="1">
        <f t="shared" si="32"/>
        <v>10.952049676741128</v>
      </c>
      <c r="C97" s="1">
        <f t="shared" si="32"/>
        <v>1.1450637955321945</v>
      </c>
      <c r="D97" s="1">
        <f t="shared" si="32"/>
        <v>50.412019931668851</v>
      </c>
      <c r="E97" s="1">
        <f t="shared" si="32"/>
        <v>0.42732266307490147</v>
      </c>
      <c r="F97" s="2"/>
      <c r="I97" s="2"/>
    </row>
    <row r="98" spans="1:13" x14ac:dyDescent="0.2">
      <c r="A98" s="2"/>
      <c r="B98" s="1">
        <f t="shared" si="32"/>
        <v>7.2737968147174774</v>
      </c>
      <c r="C98" s="1">
        <f t="shared" si="32"/>
        <v>1.0793336888304863</v>
      </c>
      <c r="D98" s="1">
        <f t="shared" si="32"/>
        <v>44.750727074901448</v>
      </c>
      <c r="E98" s="1">
        <f t="shared" si="32"/>
        <v>0.59717688935611035</v>
      </c>
      <c r="F98" s="2"/>
      <c r="I98" s="2"/>
    </row>
    <row r="99" spans="1:13" x14ac:dyDescent="0.2">
      <c r="A99" s="2" t="s">
        <v>5</v>
      </c>
      <c r="B99" s="4">
        <f>AVERAGE(B95:B98)</f>
        <v>9.4626475545335076</v>
      </c>
      <c r="C99" s="4">
        <f t="shared" ref="C99:E99" si="33">AVERAGE(C95:C98)</f>
        <v>1.1459405614980289</v>
      </c>
      <c r="D99" s="4">
        <f t="shared" si="33"/>
        <v>46.025451070959264</v>
      </c>
      <c r="E99" s="4">
        <f t="shared" si="33"/>
        <v>0.49493918660972402</v>
      </c>
      <c r="F99" s="2"/>
      <c r="I99" s="2"/>
    </row>
    <row r="100" spans="1:13" x14ac:dyDescent="0.2">
      <c r="A100" s="2" t="s">
        <v>15</v>
      </c>
      <c r="B100" s="1">
        <f>STDEV(B95:B98)</f>
        <v>1.6321376364554576</v>
      </c>
      <c r="C100" s="1">
        <f t="shared" ref="C100:E100" si="34">STDEV(C95:C98)</f>
        <v>0.10896094540043867</v>
      </c>
      <c r="D100" s="1">
        <f t="shared" si="34"/>
        <v>6.3995176138970518</v>
      </c>
      <c r="E100" s="1">
        <f t="shared" si="34"/>
        <v>7.2310599427808209E-2</v>
      </c>
      <c r="F100" s="2"/>
      <c r="I100" s="2"/>
    </row>
    <row r="101" spans="1:13" x14ac:dyDescent="0.2">
      <c r="A101" s="2"/>
      <c r="F101" s="3">
        <f>D99/(C99+E99)</f>
        <v>28.049252923034352</v>
      </c>
      <c r="I101" s="2"/>
    </row>
    <row r="102" spans="1:13" x14ac:dyDescent="0.2">
      <c r="J102" s="2" t="s">
        <v>0</v>
      </c>
      <c r="K102" s="2" t="s">
        <v>1</v>
      </c>
      <c r="L102" s="2"/>
      <c r="M102" s="2"/>
    </row>
    <row r="103" spans="1:13" x14ac:dyDescent="0.2">
      <c r="A103" s="3" t="s">
        <v>76</v>
      </c>
      <c r="B103" s="1">
        <v>516.1377049180328</v>
      </c>
      <c r="C103" s="1">
        <v>13508.224358974399</v>
      </c>
      <c r="D103" s="1">
        <v>60.739273927392745</v>
      </c>
      <c r="E103" s="1">
        <v>42.057142857142857</v>
      </c>
      <c r="H103" s="2" t="s">
        <v>14</v>
      </c>
      <c r="I103" s="1" t="s">
        <v>4</v>
      </c>
      <c r="J103" s="1">
        <v>15970.721428571427</v>
      </c>
      <c r="K103" s="1">
        <v>6835.2041420118303</v>
      </c>
    </row>
    <row r="104" spans="1:13" x14ac:dyDescent="0.2">
      <c r="A104" s="2"/>
      <c r="B104" s="1">
        <v>536.56115107913661</v>
      </c>
      <c r="C104" s="1">
        <v>13605.279005524862</v>
      </c>
      <c r="D104" s="1">
        <v>70.89173789173789</v>
      </c>
      <c r="E104" s="1">
        <v>37.36</v>
      </c>
      <c r="H104" s="2" t="s">
        <v>79</v>
      </c>
      <c r="J104" s="1">
        <v>14776.853211009175</v>
      </c>
      <c r="K104" s="2">
        <v>4718.1435897435904</v>
      </c>
    </row>
    <row r="105" spans="1:13" x14ac:dyDescent="0.2">
      <c r="A105" s="2"/>
      <c r="B105" s="1">
        <v>666.79333333333341</v>
      </c>
      <c r="C105" s="1">
        <v>12904.018716577539</v>
      </c>
      <c r="D105" s="1">
        <v>58.377643504531719</v>
      </c>
      <c r="E105" s="1">
        <v>35.447222222222223</v>
      </c>
      <c r="J105" s="1">
        <v>12333.241666666669</v>
      </c>
      <c r="K105" s="2">
        <v>5863.8895027624312</v>
      </c>
    </row>
    <row r="106" spans="1:13" x14ac:dyDescent="0.2">
      <c r="A106" s="2"/>
      <c r="B106" s="1">
        <v>383.98255813953489</v>
      </c>
      <c r="C106" s="1">
        <v>11685.938931297711</v>
      </c>
      <c r="D106" s="1">
        <v>48.665738161559894</v>
      </c>
      <c r="E106" s="1">
        <v>45.846666666666671</v>
      </c>
      <c r="J106" s="1">
        <v>16204.14</v>
      </c>
      <c r="K106" s="2">
        <v>3807.8071625344351</v>
      </c>
    </row>
    <row r="107" spans="1:13" x14ac:dyDescent="0.2">
      <c r="A107" s="2" t="s">
        <v>5</v>
      </c>
      <c r="B107" s="1">
        <v>525.86868686750938</v>
      </c>
      <c r="C107" s="1">
        <v>12925.865253093627</v>
      </c>
      <c r="D107" s="1">
        <v>59.668598371305563</v>
      </c>
      <c r="E107" s="1">
        <v>40.177757936507938</v>
      </c>
      <c r="K107" s="2">
        <v>3814.0167597765362</v>
      </c>
    </row>
    <row r="108" spans="1:13" x14ac:dyDescent="0.2">
      <c r="A108" s="2" t="s">
        <v>15</v>
      </c>
      <c r="B108" s="1">
        <v>115.75901737020588</v>
      </c>
      <c r="C108" s="1">
        <v>882.91934887150421</v>
      </c>
      <c r="D108" s="1">
        <v>9.1256909163953832</v>
      </c>
      <c r="E108" s="1">
        <v>4.6899304118385992</v>
      </c>
      <c r="K108" s="2">
        <v>4033.2452830188681</v>
      </c>
    </row>
    <row r="109" spans="1:13" x14ac:dyDescent="0.2">
      <c r="A109" s="2"/>
      <c r="I109" s="1" t="s">
        <v>5</v>
      </c>
      <c r="J109" s="1">
        <v>14821.239076561818</v>
      </c>
      <c r="K109" s="2">
        <v>4845.3844066412812</v>
      </c>
    </row>
    <row r="110" spans="1:13" x14ac:dyDescent="0.2">
      <c r="A110" s="2" t="s">
        <v>16</v>
      </c>
      <c r="B110" s="1">
        <v>3.4824755746443077</v>
      </c>
      <c r="C110" s="1">
        <v>91.142462445006402</v>
      </c>
      <c r="D110" s="1">
        <v>0.40981899957757739</v>
      </c>
      <c r="E110" s="1">
        <v>0.28376724146240373</v>
      </c>
      <c r="I110" s="1" t="s">
        <v>15</v>
      </c>
      <c r="J110" s="1">
        <v>1772.5523836484672</v>
      </c>
      <c r="K110" s="2">
        <v>1250.0224919724892</v>
      </c>
    </row>
    <row r="111" spans="1:13" x14ac:dyDescent="0.2">
      <c r="A111" s="2"/>
      <c r="B111" s="1">
        <v>3.6202763044270738</v>
      </c>
      <c r="C111" s="1">
        <v>91.797307911239884</v>
      </c>
      <c r="D111" s="1">
        <v>0.47831953236446861</v>
      </c>
      <c r="E111" s="1">
        <v>0.2520747587882059</v>
      </c>
      <c r="K111" s="2"/>
    </row>
    <row r="112" spans="1:13" x14ac:dyDescent="0.2">
      <c r="A112" s="2"/>
      <c r="B112" s="1">
        <v>4.4989766772372537</v>
      </c>
      <c r="C112" s="1">
        <v>87.065776375261706</v>
      </c>
      <c r="D112" s="1">
        <v>0.39388464681554358</v>
      </c>
      <c r="E112" s="1">
        <v>0.23916889698550856</v>
      </c>
      <c r="K112" s="2"/>
    </row>
    <row r="113" spans="1:11" x14ac:dyDescent="0.2">
      <c r="A113" s="2"/>
      <c r="B113" s="1">
        <v>2.590800608187942</v>
      </c>
      <c r="C113" s="1">
        <v>78.84716909316316</v>
      </c>
      <c r="D113" s="1">
        <v>0.32835664369178796</v>
      </c>
      <c r="E113" s="1">
        <v>0.30933585228167243</v>
      </c>
      <c r="I113" s="1" t="s">
        <v>16</v>
      </c>
      <c r="J113" s="1">
        <v>107.75738093631622</v>
      </c>
      <c r="K113" s="2">
        <v>46.118373537627896</v>
      </c>
    </row>
    <row r="114" spans="1:11" x14ac:dyDescent="0.2">
      <c r="A114" s="2" t="s">
        <v>5</v>
      </c>
      <c r="B114" s="4">
        <v>3.5481322911241446</v>
      </c>
      <c r="C114" s="4">
        <v>87.213178956167781</v>
      </c>
      <c r="D114" s="4">
        <v>0.40259495561234443</v>
      </c>
      <c r="E114" s="4">
        <v>0.27108668737944769</v>
      </c>
      <c r="J114" s="1">
        <v>99.702133533561664</v>
      </c>
      <c r="K114" s="1">
        <v>31.834178461261658</v>
      </c>
    </row>
    <row r="115" spans="1:11" x14ac:dyDescent="0.2">
      <c r="A115" s="2" t="s">
        <v>15</v>
      </c>
      <c r="B115" s="1">
        <v>0.78104728000948265</v>
      </c>
      <c r="C115" s="1">
        <v>5.9572184661730239</v>
      </c>
      <c r="D115" s="1">
        <v>6.1572707080462287E-2</v>
      </c>
      <c r="E115" s="1">
        <v>3.164381898548381E-2</v>
      </c>
      <c r="J115" s="1">
        <v>83.214639138159839</v>
      </c>
      <c r="K115" s="1">
        <v>39.564735866422183</v>
      </c>
    </row>
    <row r="116" spans="1:11" x14ac:dyDescent="0.2">
      <c r="A116" s="2"/>
      <c r="F116" s="4">
        <v>129.45755589963485</v>
      </c>
      <c r="J116" s="1">
        <v>109.33229876526551</v>
      </c>
      <c r="K116" s="1">
        <v>25.691971948818804</v>
      </c>
    </row>
    <row r="117" spans="1:11" x14ac:dyDescent="0.2">
      <c r="A117" s="2"/>
      <c r="K117" s="1">
        <v>25.733869238084722</v>
      </c>
    </row>
    <row r="118" spans="1:11" x14ac:dyDescent="0.2">
      <c r="A118" s="2"/>
      <c r="K118" s="1">
        <v>27.213044214417842</v>
      </c>
    </row>
    <row r="119" spans="1:11" x14ac:dyDescent="0.2">
      <c r="A119" s="3" t="s">
        <v>75</v>
      </c>
      <c r="B119" s="1">
        <v>12720.406716417911</v>
      </c>
      <c r="C119" s="1">
        <v>18945.977011494251</v>
      </c>
      <c r="D119" s="1">
        <v>60.407272727272719</v>
      </c>
      <c r="E119" s="1">
        <v>38.31481481481481</v>
      </c>
      <c r="I119" s="1" t="s">
        <v>5</v>
      </c>
      <c r="J119" s="4">
        <v>100.0016130933258</v>
      </c>
      <c r="K119" s="4">
        <v>32.692695544438855</v>
      </c>
    </row>
    <row r="120" spans="1:11" x14ac:dyDescent="0.2">
      <c r="A120" s="2"/>
      <c r="B120" s="1">
        <v>13470.898954703835</v>
      </c>
      <c r="C120" s="1">
        <v>17743.15306122449</v>
      </c>
      <c r="D120" s="1">
        <v>58.051094890510946</v>
      </c>
      <c r="E120" s="1">
        <v>48.539518900343644</v>
      </c>
      <c r="I120" s="1" t="s">
        <v>15</v>
      </c>
      <c r="J120" s="1">
        <v>11.959735400097662</v>
      </c>
      <c r="K120" s="1">
        <v>8.4341305713007682</v>
      </c>
    </row>
    <row r="121" spans="1:11" x14ac:dyDescent="0.2">
      <c r="A121" s="2"/>
      <c r="B121" s="1">
        <v>11750.983651226159</v>
      </c>
      <c r="C121" s="1">
        <v>18516.750915750912</v>
      </c>
      <c r="D121" s="1">
        <v>71.166023166023166</v>
      </c>
      <c r="E121" s="1">
        <v>44.941368078175898</v>
      </c>
    </row>
    <row r="122" spans="1:11" x14ac:dyDescent="0.2">
      <c r="A122" s="2"/>
      <c r="B122" s="1">
        <v>13390.016556291392</v>
      </c>
      <c r="C122" s="1">
        <v>17729.079734219267</v>
      </c>
      <c r="D122" s="1">
        <v>55.335593220338993</v>
      </c>
      <c r="E122" s="1">
        <v>50.234693877551024</v>
      </c>
    </row>
    <row r="123" spans="1:11" x14ac:dyDescent="0.2">
      <c r="A123" s="2" t="s">
        <v>5</v>
      </c>
      <c r="B123" s="1">
        <v>12833.076469659823</v>
      </c>
      <c r="C123" s="1">
        <v>18233.74018067223</v>
      </c>
      <c r="D123" s="1">
        <v>61.239996001036459</v>
      </c>
      <c r="E123" s="1">
        <v>45.507598917721339</v>
      </c>
    </row>
    <row r="124" spans="1:11" x14ac:dyDescent="0.2">
      <c r="A124" s="2" t="s">
        <v>15</v>
      </c>
      <c r="B124" s="1">
        <v>795.9520763476072</v>
      </c>
      <c r="C124" s="1">
        <v>600.75903858682739</v>
      </c>
      <c r="D124" s="1">
        <v>6.934226845153459</v>
      </c>
      <c r="E124" s="1">
        <v>5.2787222587462361</v>
      </c>
    </row>
    <row r="125" spans="1:11" x14ac:dyDescent="0.2">
      <c r="A125" s="2"/>
    </row>
    <row r="126" spans="1:11" x14ac:dyDescent="0.2">
      <c r="A126" s="2" t="s">
        <v>16</v>
      </c>
      <c r="B126" s="1">
        <v>85.826912599810498</v>
      </c>
      <c r="C126" s="1">
        <v>127.83197497803286</v>
      </c>
      <c r="D126" s="1">
        <v>0.40757892670719059</v>
      </c>
      <c r="E126" s="1">
        <v>0.25851706912364086</v>
      </c>
    </row>
    <row r="127" spans="1:11" x14ac:dyDescent="0.2">
      <c r="A127" s="2"/>
      <c r="B127" s="1">
        <v>90.89062110993747</v>
      </c>
      <c r="C127" s="1">
        <v>119.71630160734423</v>
      </c>
      <c r="D127" s="1">
        <v>0.39168136354167027</v>
      </c>
      <c r="E127" s="1">
        <v>0.32750501923179032</v>
      </c>
    </row>
    <row r="128" spans="1:11" x14ac:dyDescent="0.2">
      <c r="A128" s="2"/>
      <c r="B128" s="1">
        <v>79.286037725026375</v>
      </c>
      <c r="C128" s="2">
        <v>124.93590793975382</v>
      </c>
      <c r="D128" s="1">
        <v>0.48017018531828604</v>
      </c>
      <c r="E128" s="1">
        <v>0.30322763698924432</v>
      </c>
      <c r="F128" s="2"/>
    </row>
    <row r="129" spans="1:6" x14ac:dyDescent="0.2">
      <c r="A129" s="2"/>
      <c r="B129" s="1">
        <v>90.344892762238658</v>
      </c>
      <c r="C129" s="2">
        <v>119.62134629390235</v>
      </c>
      <c r="D129" s="1">
        <v>0.37335937669751701</v>
      </c>
      <c r="E129" s="1">
        <v>0.33894267510661241</v>
      </c>
      <c r="F129" s="2"/>
    </row>
    <row r="130" spans="1:6" x14ac:dyDescent="0.2">
      <c r="A130" s="2" t="s">
        <v>5</v>
      </c>
      <c r="B130" s="4">
        <v>86.587116049253254</v>
      </c>
      <c r="C130" s="3">
        <v>123.0263827047583</v>
      </c>
      <c r="D130" s="4">
        <v>0.41319746306616595</v>
      </c>
      <c r="E130" s="4">
        <v>0.30704810011282202</v>
      </c>
      <c r="F130" s="2"/>
    </row>
    <row r="131" spans="1:6" x14ac:dyDescent="0.2">
      <c r="A131" s="2" t="s">
        <v>15</v>
      </c>
      <c r="B131" s="1">
        <v>5.3704343590014618</v>
      </c>
      <c r="C131" s="2">
        <v>4.0534312029338606</v>
      </c>
      <c r="D131" s="1">
        <v>4.6786497841936857E-2</v>
      </c>
      <c r="E131" s="1">
        <v>3.5616505355551137E-2</v>
      </c>
      <c r="F131" s="2"/>
    </row>
    <row r="132" spans="1:6" x14ac:dyDescent="0.2">
      <c r="C132" s="2"/>
      <c r="F132" s="3">
        <v>170.81171893895453</v>
      </c>
    </row>
    <row r="136" spans="1:6" x14ac:dyDescent="0.2">
      <c r="A136" s="1" t="s">
        <v>107</v>
      </c>
    </row>
    <row r="155" spans="6:9" x14ac:dyDescent="0.2">
      <c r="F155" s="2"/>
      <c r="I155" s="2"/>
    </row>
    <row r="156" spans="6:9" x14ac:dyDescent="0.2">
      <c r="F156" s="2"/>
      <c r="I156" s="2"/>
    </row>
    <row r="157" spans="6:9" x14ac:dyDescent="0.2">
      <c r="F157" s="2"/>
      <c r="I157" s="2"/>
    </row>
    <row r="158" spans="6:9" x14ac:dyDescent="0.2">
      <c r="F158" s="2"/>
      <c r="I158" s="2"/>
    </row>
    <row r="159" spans="6:9" x14ac:dyDescent="0.2">
      <c r="F159" s="2"/>
      <c r="I159" s="2"/>
    </row>
    <row r="160" spans="6:9" x14ac:dyDescent="0.2">
      <c r="F160" s="2"/>
      <c r="I160" s="2"/>
    </row>
    <row r="161" spans="6:9" x14ac:dyDescent="0.2">
      <c r="F161" s="2"/>
      <c r="I161" s="2"/>
    </row>
    <row r="162" spans="6:9" x14ac:dyDescent="0.2">
      <c r="F162" s="2"/>
      <c r="I162" s="2"/>
    </row>
    <row r="163" spans="6:9" x14ac:dyDescent="0.2">
      <c r="F163" s="2"/>
      <c r="I163" s="2"/>
    </row>
    <row r="164" spans="6:9" x14ac:dyDescent="0.2">
      <c r="F164" s="2"/>
      <c r="I164" s="2"/>
    </row>
    <row r="165" spans="6:9" x14ac:dyDescent="0.2">
      <c r="F165" s="2"/>
      <c r="I165" s="2"/>
    </row>
    <row r="166" spans="6:9" x14ac:dyDescent="0.2">
      <c r="F166" s="2"/>
      <c r="I166" s="2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D06720-0EA9-C94A-B1DA-E425D89DEC46}">
  <dimension ref="B1:K148"/>
  <sheetViews>
    <sheetView topLeftCell="A92" workbookViewId="0">
      <selection activeCell="B2" sqref="B2"/>
    </sheetView>
  </sheetViews>
  <sheetFormatPr baseColWidth="10" defaultRowHeight="16" x14ac:dyDescent="0.2"/>
  <cols>
    <col min="1" max="1" width="10.83203125" style="1"/>
    <col min="2" max="2" width="15.6640625" style="1" customWidth="1"/>
    <col min="3" max="6" width="10.83203125" style="1"/>
    <col min="7" max="7" width="15.83203125" style="1" customWidth="1"/>
    <col min="8" max="8" width="10.83203125" style="1"/>
    <col min="9" max="9" width="23" style="1" customWidth="1"/>
    <col min="10" max="10" width="16.1640625" style="1" customWidth="1"/>
    <col min="11" max="16384" width="10.83203125" style="1"/>
  </cols>
  <sheetData>
    <row r="1" spans="2:9" x14ac:dyDescent="0.2">
      <c r="B1" s="1" t="s">
        <v>38</v>
      </c>
    </row>
    <row r="2" spans="2:9" x14ac:dyDescent="0.2">
      <c r="B2" s="1" t="s">
        <v>132</v>
      </c>
    </row>
    <row r="4" spans="2:9" x14ac:dyDescent="0.2">
      <c r="C4" s="2" t="s">
        <v>0</v>
      </c>
      <c r="D4" s="2" t="s">
        <v>1</v>
      </c>
      <c r="E4" s="2" t="s">
        <v>2</v>
      </c>
      <c r="F4" s="2" t="s">
        <v>3</v>
      </c>
      <c r="G4" s="2" t="s">
        <v>39</v>
      </c>
      <c r="I4" s="2" t="s">
        <v>14</v>
      </c>
    </row>
    <row r="5" spans="2:9" x14ac:dyDescent="0.2">
      <c r="B5" s="3" t="s">
        <v>80</v>
      </c>
      <c r="C5" s="1">
        <v>14455.203</v>
      </c>
      <c r="D5" s="1">
        <v>5042.5640000000003</v>
      </c>
      <c r="E5" s="1">
        <v>4257.6949999999997</v>
      </c>
      <c r="F5" s="1">
        <v>977.29899999999998</v>
      </c>
      <c r="G5" s="2"/>
      <c r="I5" s="2" t="s">
        <v>81</v>
      </c>
    </row>
    <row r="6" spans="2:9" x14ac:dyDescent="0.2">
      <c r="B6" s="2"/>
      <c r="C6" s="1">
        <v>13239.903</v>
      </c>
      <c r="D6" s="1">
        <v>6276.7849999999999</v>
      </c>
      <c r="E6" s="1">
        <v>3850.183</v>
      </c>
      <c r="F6" s="1">
        <v>930.29300000000001</v>
      </c>
      <c r="G6" s="2"/>
      <c r="I6" s="2" t="s">
        <v>82</v>
      </c>
    </row>
    <row r="7" spans="2:9" x14ac:dyDescent="0.2">
      <c r="B7" s="2"/>
      <c r="C7" s="1">
        <v>15254.698</v>
      </c>
      <c r="D7" s="1">
        <v>5479.3370000000004</v>
      </c>
      <c r="E7" s="1">
        <v>4450.4449999999997</v>
      </c>
      <c r="F7" s="1">
        <v>928.27099999999996</v>
      </c>
      <c r="G7" s="2"/>
    </row>
    <row r="8" spans="2:9" x14ac:dyDescent="0.2">
      <c r="C8" s="1">
        <v>15874.486000000001</v>
      </c>
      <c r="D8" s="1">
        <v>4720.4589999999998</v>
      </c>
      <c r="E8" s="1">
        <v>3362.9290000000001</v>
      </c>
      <c r="F8" s="1">
        <v>732.74</v>
      </c>
      <c r="G8" s="2"/>
    </row>
    <row r="9" spans="2:9" x14ac:dyDescent="0.2">
      <c r="B9" s="2" t="s">
        <v>5</v>
      </c>
      <c r="C9" s="1">
        <f>AVERAGE(C5:C8)</f>
        <v>14706.072500000002</v>
      </c>
      <c r="D9" s="1">
        <f t="shared" ref="D9:F9" si="0">AVERAGE(D5:D8)</f>
        <v>5379.7862500000001</v>
      </c>
      <c r="E9" s="1">
        <f t="shared" si="0"/>
        <v>3980.3130000000001</v>
      </c>
      <c r="F9" s="1">
        <f t="shared" si="0"/>
        <v>892.15075000000002</v>
      </c>
      <c r="G9" s="2"/>
    </row>
    <row r="10" spans="2:9" x14ac:dyDescent="0.2">
      <c r="B10" s="2" t="s">
        <v>15</v>
      </c>
      <c r="C10" s="1">
        <f>STDEV(C5:C8)</f>
        <v>1137.0676548316437</v>
      </c>
      <c r="D10" s="1">
        <f t="shared" ref="D10:F10" si="1">STDEV(D5:D8)</f>
        <v>674.02976635921027</v>
      </c>
      <c r="E10" s="1">
        <f t="shared" si="1"/>
        <v>481.68512941685003</v>
      </c>
      <c r="F10" s="1">
        <f t="shared" si="1"/>
        <v>108.66081076565737</v>
      </c>
      <c r="G10" s="2"/>
    </row>
    <row r="11" spans="2:9" x14ac:dyDescent="0.2">
      <c r="G11" s="2"/>
    </row>
    <row r="12" spans="2:9" x14ac:dyDescent="0.2">
      <c r="G12" s="2"/>
    </row>
    <row r="13" spans="2:9" x14ac:dyDescent="0.2">
      <c r="B13" s="2" t="s">
        <v>16</v>
      </c>
      <c r="C13" s="1">
        <f>C5*100/14706</f>
        <v>98.294594043247656</v>
      </c>
      <c r="D13" s="1">
        <f t="shared" ref="D13:F13" si="2">D5*100/14706</f>
        <v>34.289160886712907</v>
      </c>
      <c r="E13" s="1">
        <f t="shared" si="2"/>
        <v>28.952094383244933</v>
      </c>
      <c r="F13" s="1">
        <f t="shared" si="2"/>
        <v>6.6455800353597168</v>
      </c>
      <c r="G13" s="2"/>
    </row>
    <row r="14" spans="2:9" x14ac:dyDescent="0.2">
      <c r="C14" s="1">
        <f t="shared" ref="C14:F16" si="3">C6*100/14706</f>
        <v>90.030620155038761</v>
      </c>
      <c r="D14" s="1">
        <f t="shared" si="3"/>
        <v>42.681796545627634</v>
      </c>
      <c r="E14" s="1">
        <f t="shared" si="3"/>
        <v>26.181034951720385</v>
      </c>
      <c r="F14" s="1">
        <f t="shared" si="3"/>
        <v>6.3259417924656605</v>
      </c>
      <c r="G14" s="2"/>
    </row>
    <row r="15" spans="2:9" x14ac:dyDescent="0.2">
      <c r="C15" s="1">
        <f t="shared" si="3"/>
        <v>103.7311165510676</v>
      </c>
      <c r="D15" s="1">
        <f t="shared" si="3"/>
        <v>37.259193526451796</v>
      </c>
      <c r="E15" s="1">
        <f t="shared" si="3"/>
        <v>30.26278389772882</v>
      </c>
      <c r="F15" s="1">
        <f t="shared" si="3"/>
        <v>6.3121923024615798</v>
      </c>
      <c r="G15" s="2"/>
    </row>
    <row r="16" spans="2:9" x14ac:dyDescent="0.2">
      <c r="B16" s="2"/>
      <c r="C16" s="1">
        <f t="shared" si="3"/>
        <v>107.94564123487012</v>
      </c>
      <c r="D16" s="1">
        <f t="shared" si="3"/>
        <v>32.098864409084726</v>
      </c>
      <c r="E16" s="1">
        <f t="shared" si="3"/>
        <v>22.867734258125935</v>
      </c>
      <c r="F16" s="1">
        <f t="shared" si="3"/>
        <v>4.982592139262886</v>
      </c>
      <c r="G16" s="2"/>
    </row>
    <row r="17" spans="2:7" x14ac:dyDescent="0.2">
      <c r="B17" s="2" t="s">
        <v>5</v>
      </c>
      <c r="C17" s="4">
        <f>AVERAGE(C13:C16)</f>
        <v>100.00049299605604</v>
      </c>
      <c r="D17" s="4">
        <f t="shared" ref="D17:F17" si="4">AVERAGE(D13:D16)</f>
        <v>36.582253841969262</v>
      </c>
      <c r="E17" s="4">
        <f t="shared" si="4"/>
        <v>27.065911872705019</v>
      </c>
      <c r="F17" s="4">
        <f t="shared" si="4"/>
        <v>6.066576567387461</v>
      </c>
      <c r="G17" s="2"/>
    </row>
    <row r="18" spans="2:7" x14ac:dyDescent="0.2">
      <c r="B18" s="2" t="s">
        <v>15</v>
      </c>
      <c r="C18" s="1">
        <f>STDEV(C13:C16)</f>
        <v>7.7319981968696014</v>
      </c>
      <c r="D18" s="1">
        <f t="shared" ref="D18:F18" si="5">STDEV(D13:D16)</f>
        <v>4.5833657443166986</v>
      </c>
      <c r="E18" s="1">
        <f t="shared" si="5"/>
        <v>3.2754326765732142</v>
      </c>
      <c r="F18" s="1">
        <f t="shared" si="5"/>
        <v>0.7388876021056473</v>
      </c>
      <c r="G18" s="2"/>
    </row>
    <row r="19" spans="2:7" x14ac:dyDescent="0.2">
      <c r="B19" s="2"/>
      <c r="G19" s="3">
        <f>C17/(E17+F17)</f>
        <v>3.0182004945649932</v>
      </c>
    </row>
    <row r="20" spans="2:7" x14ac:dyDescent="0.2">
      <c r="B20" s="2"/>
      <c r="G20" s="3"/>
    </row>
    <row r="21" spans="2:7" x14ac:dyDescent="0.2">
      <c r="G21" s="2"/>
    </row>
    <row r="22" spans="2:7" x14ac:dyDescent="0.2">
      <c r="B22" s="3" t="s">
        <v>83</v>
      </c>
      <c r="C22" s="1">
        <v>8619.4349999999995</v>
      </c>
      <c r="D22" s="1">
        <v>10132.790000000001</v>
      </c>
      <c r="E22" s="1">
        <v>8543.6010000000006</v>
      </c>
      <c r="F22" s="1">
        <v>3833.741</v>
      </c>
      <c r="G22" s="2"/>
    </row>
    <row r="23" spans="2:7" x14ac:dyDescent="0.2">
      <c r="B23" s="2"/>
      <c r="C23" s="1">
        <v>8327.0480000000007</v>
      </c>
      <c r="D23" s="1">
        <v>6177.299</v>
      </c>
      <c r="E23" s="1">
        <v>8681.2119999999995</v>
      </c>
      <c r="F23" s="1">
        <v>4117.8500000000004</v>
      </c>
      <c r="G23" s="2"/>
    </row>
    <row r="24" spans="2:7" x14ac:dyDescent="0.2">
      <c r="B24" s="2"/>
      <c r="C24" s="1">
        <v>7871.2439999999997</v>
      </c>
      <c r="D24" s="1">
        <v>7266.7370000000001</v>
      </c>
      <c r="E24" s="1">
        <v>8514.1540000000005</v>
      </c>
      <c r="F24" s="1">
        <v>4033.0770000000002</v>
      </c>
      <c r="G24" s="2"/>
    </row>
    <row r="25" spans="2:7" x14ac:dyDescent="0.2">
      <c r="B25" s="2"/>
      <c r="C25" s="1">
        <v>8585.2109999999993</v>
      </c>
      <c r="D25" s="1">
        <v>8176.93</v>
      </c>
      <c r="E25" s="1">
        <v>11799.857</v>
      </c>
      <c r="G25" s="2"/>
    </row>
    <row r="26" spans="2:7" x14ac:dyDescent="0.2">
      <c r="B26" s="2" t="s">
        <v>5</v>
      </c>
      <c r="C26" s="1">
        <f>AVERAGE(C22:C25)</f>
        <v>8350.7344999999987</v>
      </c>
      <c r="D26" s="1">
        <f t="shared" ref="D26:F26" si="6">AVERAGE(D22:D25)</f>
        <v>7938.4390000000003</v>
      </c>
      <c r="E26" s="1">
        <f t="shared" si="6"/>
        <v>9384.7060000000019</v>
      </c>
      <c r="F26" s="1">
        <f t="shared" si="6"/>
        <v>3994.889333333334</v>
      </c>
      <c r="G26" s="2"/>
    </row>
    <row r="27" spans="2:7" x14ac:dyDescent="0.2">
      <c r="B27" s="2" t="s">
        <v>15</v>
      </c>
      <c r="C27" s="1">
        <f>STDEV(C22:C25)</f>
        <v>345.2783310244069</v>
      </c>
      <c r="D27" s="1">
        <f t="shared" ref="D27:F27" si="7">STDEV(D22:D25)</f>
        <v>1675.793537868552</v>
      </c>
      <c r="E27" s="1">
        <f t="shared" si="7"/>
        <v>1611.7461097172295</v>
      </c>
      <c r="F27" s="1">
        <f t="shared" si="7"/>
        <v>145.85336603703527</v>
      </c>
      <c r="G27" s="2"/>
    </row>
    <row r="28" spans="2:7" x14ac:dyDescent="0.2">
      <c r="B28" s="2"/>
      <c r="G28" s="2"/>
    </row>
    <row r="29" spans="2:7" x14ac:dyDescent="0.2">
      <c r="B29" s="2"/>
      <c r="G29" s="2"/>
    </row>
    <row r="30" spans="2:7" x14ac:dyDescent="0.2">
      <c r="B30" s="2" t="s">
        <v>16</v>
      </c>
      <c r="C30" s="1">
        <f>C22*100/14706</f>
        <v>58.611689106487148</v>
      </c>
      <c r="D30" s="1">
        <f t="shared" ref="D30:F30" si="8">D22*100/14706</f>
        <v>68.902420780633761</v>
      </c>
      <c r="E30" s="1">
        <f t="shared" si="8"/>
        <v>58.09602203182375</v>
      </c>
      <c r="F30" s="1">
        <f t="shared" si="8"/>
        <v>26.069230246158028</v>
      </c>
      <c r="G30" s="2"/>
    </row>
    <row r="31" spans="2:7" x14ac:dyDescent="0.2">
      <c r="B31" s="2"/>
      <c r="C31" s="1">
        <f t="shared" ref="C31:F33" si="9">C23*100/14706</f>
        <v>56.623473412212704</v>
      </c>
      <c r="D31" s="1">
        <f t="shared" si="9"/>
        <v>42.005297157622742</v>
      </c>
      <c r="E31" s="1">
        <f t="shared" si="9"/>
        <v>59.031769345845227</v>
      </c>
      <c r="F31" s="1">
        <f t="shared" si="9"/>
        <v>28.001155990752078</v>
      </c>
      <c r="G31" s="2"/>
    </row>
    <row r="32" spans="2:7" x14ac:dyDescent="0.2">
      <c r="B32" s="2"/>
      <c r="C32" s="1">
        <f t="shared" si="9"/>
        <v>53.524031007751937</v>
      </c>
      <c r="D32" s="1">
        <f t="shared" si="9"/>
        <v>49.413416292669659</v>
      </c>
      <c r="E32" s="1">
        <f t="shared" si="9"/>
        <v>57.895784033727729</v>
      </c>
      <c r="F32" s="1">
        <f t="shared" si="9"/>
        <v>27.424704202366382</v>
      </c>
      <c r="G32" s="2"/>
    </row>
    <row r="33" spans="2:7" x14ac:dyDescent="0.2">
      <c r="B33" s="2"/>
      <c r="C33" s="1">
        <f t="shared" si="9"/>
        <v>58.378967768257851</v>
      </c>
      <c r="D33" s="1">
        <f t="shared" si="9"/>
        <v>55.602679178566568</v>
      </c>
      <c r="E33" s="1">
        <f t="shared" si="9"/>
        <v>80.238385692914449</v>
      </c>
      <c r="G33" s="2"/>
    </row>
    <row r="34" spans="2:7" x14ac:dyDescent="0.2">
      <c r="B34" s="2" t="s">
        <v>5</v>
      </c>
      <c r="C34" s="4">
        <f>AVERAGE(C30:C33)</f>
        <v>56.784540323677405</v>
      </c>
      <c r="D34" s="4">
        <f t="shared" ref="D34:E34" si="10">AVERAGE(D30:D33)</f>
        <v>53.980953352373184</v>
      </c>
      <c r="E34" s="4">
        <f t="shared" si="10"/>
        <v>63.815490276077789</v>
      </c>
      <c r="F34" s="4">
        <f>AVERAGE(F30:F33)</f>
        <v>27.165030146425497</v>
      </c>
      <c r="G34" s="2"/>
    </row>
    <row r="35" spans="2:7" x14ac:dyDescent="0.2">
      <c r="B35" s="2" t="s">
        <v>15</v>
      </c>
      <c r="C35" s="1">
        <f>STDEV(C30:C33)</f>
        <v>2.3478738679750237</v>
      </c>
      <c r="D35" s="1">
        <f t="shared" ref="D35:F35" si="11">STDEV(D30:D33)</f>
        <v>11.39530489506698</v>
      </c>
      <c r="E35" s="1">
        <f t="shared" si="11"/>
        <v>10.959785867790318</v>
      </c>
      <c r="F35" s="1">
        <f t="shared" si="11"/>
        <v>0.99179495469220413</v>
      </c>
      <c r="G35" s="2"/>
    </row>
    <row r="36" spans="2:7" x14ac:dyDescent="0.2">
      <c r="G36" s="3">
        <f>E34/(D34+F34)</f>
        <v>0.78642820660399704</v>
      </c>
    </row>
    <row r="37" spans="2:7" x14ac:dyDescent="0.2">
      <c r="G37" s="2"/>
    </row>
    <row r="38" spans="2:7" x14ac:dyDescent="0.2">
      <c r="G38" s="2"/>
    </row>
    <row r="39" spans="2:7" x14ac:dyDescent="0.2">
      <c r="B39" s="3" t="s">
        <v>84</v>
      </c>
      <c r="C39" s="1">
        <v>8037.0339999999997</v>
      </c>
      <c r="D39" s="1">
        <v>3961.9229999999998</v>
      </c>
      <c r="E39" s="1">
        <v>7254.3339999999998</v>
      </c>
      <c r="F39" s="1">
        <v>3036.7849999999999</v>
      </c>
      <c r="G39" s="2"/>
    </row>
    <row r="40" spans="2:7" x14ac:dyDescent="0.2">
      <c r="B40" s="2"/>
      <c r="C40" s="1">
        <v>5558.4639999999999</v>
      </c>
      <c r="D40" s="1">
        <v>3605.636</v>
      </c>
      <c r="E40" s="1">
        <v>7967.2650000000003</v>
      </c>
      <c r="F40" s="1">
        <v>3092.3389999999999</v>
      </c>
      <c r="G40" s="2"/>
    </row>
    <row r="41" spans="2:7" x14ac:dyDescent="0.2">
      <c r="B41" s="2"/>
      <c r="C41" s="1">
        <v>9000.4380000000001</v>
      </c>
      <c r="D41" s="1">
        <v>3794.4140000000002</v>
      </c>
      <c r="E41" s="1">
        <v>11957.367</v>
      </c>
      <c r="F41" s="1">
        <v>3503.7860000000001</v>
      </c>
      <c r="G41" s="2"/>
    </row>
    <row r="42" spans="2:7" x14ac:dyDescent="0.2">
      <c r="B42" s="2"/>
      <c r="C42" s="1">
        <v>6259.9049999999997</v>
      </c>
      <c r="D42" s="1">
        <v>4725.4049999999997</v>
      </c>
      <c r="E42" s="1">
        <v>7296.6559999999999</v>
      </c>
      <c r="F42" s="1">
        <v>3589.1289999999999</v>
      </c>
      <c r="G42" s="2"/>
    </row>
    <row r="43" spans="2:7" x14ac:dyDescent="0.2">
      <c r="B43" s="2" t="s">
        <v>5</v>
      </c>
      <c r="C43" s="1">
        <f>AVERAGE(C39:C42)</f>
        <v>7213.9602500000001</v>
      </c>
      <c r="D43" s="1">
        <f t="shared" ref="D43:F43" si="12">AVERAGE(D39:D42)</f>
        <v>4021.8445000000002</v>
      </c>
      <c r="E43" s="1">
        <f t="shared" si="12"/>
        <v>8618.9055000000008</v>
      </c>
      <c r="F43" s="1">
        <f t="shared" si="12"/>
        <v>3305.5097500000002</v>
      </c>
      <c r="G43" s="2"/>
    </row>
    <row r="44" spans="2:7" x14ac:dyDescent="0.2">
      <c r="B44" s="2" t="s">
        <v>15</v>
      </c>
      <c r="C44" s="1">
        <f>STDEV(C39:C42)</f>
        <v>1583.2290214411782</v>
      </c>
      <c r="D44" s="1">
        <f t="shared" ref="D44:F44" si="13">STDEV(D39:D42)</f>
        <v>491.10152077582774</v>
      </c>
      <c r="E44" s="1">
        <f t="shared" si="13"/>
        <v>2249.4710227877245</v>
      </c>
      <c r="F44" s="1">
        <f t="shared" si="13"/>
        <v>281.31128085139073</v>
      </c>
      <c r="G44" s="2"/>
    </row>
    <row r="45" spans="2:7" x14ac:dyDescent="0.2">
      <c r="B45" s="2"/>
      <c r="G45" s="2"/>
    </row>
    <row r="46" spans="2:7" x14ac:dyDescent="0.2">
      <c r="B46" s="2"/>
      <c r="G46" s="2"/>
    </row>
    <row r="47" spans="2:7" x14ac:dyDescent="0.2">
      <c r="B47" s="2" t="s">
        <v>16</v>
      </c>
      <c r="C47" s="1">
        <f>C39*100/14706</f>
        <v>54.651393988848085</v>
      </c>
      <c r="D47" s="1">
        <f t="shared" ref="D47:F47" si="14">D39*100/14706</f>
        <v>26.940860873113014</v>
      </c>
      <c r="E47" s="1">
        <f t="shared" si="14"/>
        <v>49.32907656738746</v>
      </c>
      <c r="F47" s="1">
        <f t="shared" si="14"/>
        <v>20.649972800217597</v>
      </c>
      <c r="G47" s="2"/>
    </row>
    <row r="48" spans="2:7" x14ac:dyDescent="0.2">
      <c r="B48" s="2"/>
      <c r="C48" s="1">
        <f t="shared" ref="C48:F50" si="15">C40*100/14706</f>
        <v>37.797252821977423</v>
      </c>
      <c r="D48" s="1">
        <f t="shared" si="15"/>
        <v>24.518128654970759</v>
      </c>
      <c r="E48" s="1">
        <f t="shared" si="15"/>
        <v>54.176968584251327</v>
      </c>
      <c r="F48" s="1">
        <f t="shared" si="15"/>
        <v>21.027736978104176</v>
      </c>
      <c r="G48" s="2"/>
    </row>
    <row r="49" spans="2:7" x14ac:dyDescent="0.2">
      <c r="B49" s="2"/>
      <c r="C49" s="1">
        <f t="shared" si="15"/>
        <v>61.202488780089766</v>
      </c>
      <c r="D49" s="1">
        <f t="shared" si="15"/>
        <v>25.801808785529719</v>
      </c>
      <c r="E49" s="1">
        <f t="shared" si="15"/>
        <v>81.309445124438994</v>
      </c>
      <c r="F49" s="1">
        <f t="shared" si="15"/>
        <v>23.825554195566433</v>
      </c>
      <c r="G49" s="2"/>
    </row>
    <row r="50" spans="2:7" x14ac:dyDescent="0.2">
      <c r="B50" s="2"/>
      <c r="C50" s="1">
        <f t="shared" si="15"/>
        <v>42.567013463892287</v>
      </c>
      <c r="D50" s="1">
        <f t="shared" si="15"/>
        <v>32.132496940024481</v>
      </c>
      <c r="E50" s="1">
        <f t="shared" si="15"/>
        <v>49.61686386508908</v>
      </c>
      <c r="F50" s="1">
        <f t="shared" si="15"/>
        <v>24.405881952944373</v>
      </c>
      <c r="G50" s="2"/>
    </row>
    <row r="51" spans="2:7" x14ac:dyDescent="0.2">
      <c r="B51" s="2" t="s">
        <v>5</v>
      </c>
      <c r="C51" s="4">
        <f>AVERAGE(C47:C50)</f>
        <v>49.054537263701889</v>
      </c>
      <c r="D51" s="4">
        <f t="shared" ref="D51:F51" si="16">AVERAGE(D47:D50)</f>
        <v>27.348323813409493</v>
      </c>
      <c r="E51" s="4">
        <f t="shared" si="16"/>
        <v>58.608088535291714</v>
      </c>
      <c r="F51" s="4">
        <f t="shared" si="16"/>
        <v>22.477286481708145</v>
      </c>
      <c r="G51" s="2"/>
    </row>
    <row r="52" spans="2:7" x14ac:dyDescent="0.2">
      <c r="B52" s="2" t="s">
        <v>15</v>
      </c>
      <c r="C52" s="1">
        <f>STDEV(C47:C50)</f>
        <v>10.765871218830247</v>
      </c>
      <c r="D52" s="1">
        <f t="shared" ref="D52:F52" si="17">STDEV(D47:D50)</f>
        <v>3.339463625566653</v>
      </c>
      <c r="E52" s="1">
        <f t="shared" si="17"/>
        <v>15.296280584711893</v>
      </c>
      <c r="F52" s="1">
        <f t="shared" si="17"/>
        <v>1.9129014065782024</v>
      </c>
      <c r="G52" s="2"/>
    </row>
    <row r="53" spans="2:7" x14ac:dyDescent="0.2">
      <c r="G53" s="3">
        <f>E51/(D51+F51)</f>
        <v>1.1762643385230076</v>
      </c>
    </row>
    <row r="54" spans="2:7" x14ac:dyDescent="0.2">
      <c r="G54" s="2"/>
    </row>
    <row r="55" spans="2:7" x14ac:dyDescent="0.2">
      <c r="G55" s="2"/>
    </row>
    <row r="56" spans="2:7" x14ac:dyDescent="0.2">
      <c r="B56" s="3" t="s">
        <v>85</v>
      </c>
      <c r="C56" s="1">
        <v>4803.74</v>
      </c>
      <c r="D56" s="1">
        <v>14112.4</v>
      </c>
      <c r="E56" s="1">
        <v>11501.5</v>
      </c>
      <c r="F56" s="1">
        <v>5095.41</v>
      </c>
      <c r="G56" s="2"/>
    </row>
    <row r="57" spans="2:7" x14ac:dyDescent="0.2">
      <c r="B57" s="2"/>
      <c r="C57" s="1">
        <v>4479.8599999999997</v>
      </c>
      <c r="D57" s="1">
        <v>14870.6</v>
      </c>
      <c r="E57" s="1">
        <v>9366.09</v>
      </c>
      <c r="F57" s="1">
        <v>5586.76</v>
      </c>
      <c r="G57" s="2"/>
    </row>
    <row r="58" spans="2:7" x14ac:dyDescent="0.2">
      <c r="B58" s="2"/>
      <c r="C58" s="1">
        <v>5610.9</v>
      </c>
      <c r="D58" s="1">
        <v>13903.3</v>
      </c>
      <c r="E58" s="1">
        <v>7900.08</v>
      </c>
      <c r="F58" s="1">
        <v>4746.3999999999996</v>
      </c>
      <c r="G58" s="2"/>
    </row>
    <row r="59" spans="2:7" x14ac:dyDescent="0.2">
      <c r="B59" s="2"/>
      <c r="C59" s="1">
        <v>5937.95</v>
      </c>
      <c r="D59" s="1">
        <v>13935.8</v>
      </c>
      <c r="E59" s="1">
        <v>7695.48</v>
      </c>
      <c r="F59" s="1">
        <v>4172.62</v>
      </c>
      <c r="G59" s="2"/>
    </row>
    <row r="60" spans="2:7" x14ac:dyDescent="0.2">
      <c r="B60" s="2" t="s">
        <v>5</v>
      </c>
      <c r="C60" s="1">
        <f>AVERAGE(C56:C59)</f>
        <v>5208.1124999999993</v>
      </c>
      <c r="D60" s="1">
        <f t="shared" ref="D60:F60" si="18">AVERAGE(D56:D59)</f>
        <v>14205.525000000001</v>
      </c>
      <c r="E60" s="1">
        <f t="shared" si="18"/>
        <v>9115.7874999999985</v>
      </c>
      <c r="F60" s="1">
        <f t="shared" si="18"/>
        <v>4900.2974999999997</v>
      </c>
      <c r="G60" s="2"/>
    </row>
    <row r="61" spans="2:7" x14ac:dyDescent="0.2">
      <c r="B61" s="2" t="s">
        <v>15</v>
      </c>
      <c r="C61" s="1">
        <f>STDEV(C56:C59)</f>
        <v>680.38454055409727</v>
      </c>
      <c r="D61" s="1">
        <f t="shared" ref="D61:F61" si="19">STDEV(D56:D59)</f>
        <v>452.80185051889288</v>
      </c>
      <c r="E61" s="1">
        <f t="shared" si="19"/>
        <v>1755.8942255799575</v>
      </c>
      <c r="F61" s="1">
        <f t="shared" si="19"/>
        <v>595.11865373638022</v>
      </c>
      <c r="G61" s="2"/>
    </row>
    <row r="62" spans="2:7" x14ac:dyDescent="0.2">
      <c r="B62" s="2"/>
      <c r="G62" s="2"/>
    </row>
    <row r="63" spans="2:7" x14ac:dyDescent="0.2">
      <c r="B63" s="2" t="s">
        <v>16</v>
      </c>
      <c r="C63" s="1">
        <f>C56*100/14706</f>
        <v>32.665170678634574</v>
      </c>
      <c r="D63" s="1">
        <f t="shared" ref="D63:F63" si="20">D56*100/14706</f>
        <v>95.963552291581664</v>
      </c>
      <c r="E63" s="1">
        <f t="shared" si="20"/>
        <v>78.20957432340542</v>
      </c>
      <c r="F63" s="1">
        <f t="shared" si="20"/>
        <v>34.648510811913503</v>
      </c>
      <c r="G63" s="2"/>
    </row>
    <row r="64" spans="2:7" x14ac:dyDescent="0.2">
      <c r="B64" s="2"/>
      <c r="C64" s="1">
        <f t="shared" ref="C64:F66" si="21">C57*100/14706</f>
        <v>30.462804297565615</v>
      </c>
      <c r="D64" s="1">
        <f t="shared" si="21"/>
        <v>101.11927104583164</v>
      </c>
      <c r="E64" s="1">
        <f t="shared" si="21"/>
        <v>63.688902488780087</v>
      </c>
      <c r="F64" s="1">
        <f t="shared" si="21"/>
        <v>37.989664082687341</v>
      </c>
      <c r="G64" s="2"/>
    </row>
    <row r="65" spans="2:7" x14ac:dyDescent="0.2">
      <c r="B65" s="2"/>
      <c r="C65" s="1">
        <f t="shared" si="21"/>
        <v>38.153814769481848</v>
      </c>
      <c r="D65" s="1">
        <f t="shared" si="21"/>
        <v>94.541683666530673</v>
      </c>
      <c r="E65" s="1">
        <f t="shared" si="21"/>
        <v>53.720114239086087</v>
      </c>
      <c r="F65" s="1">
        <f t="shared" si="21"/>
        <v>32.275261797905614</v>
      </c>
      <c r="G65" s="2"/>
    </row>
    <row r="66" spans="2:7" x14ac:dyDescent="0.2">
      <c r="B66" s="2"/>
      <c r="C66" s="1">
        <f t="shared" si="21"/>
        <v>40.377736978104174</v>
      </c>
      <c r="D66" s="1">
        <f t="shared" si="21"/>
        <v>94.762681898544812</v>
      </c>
      <c r="E66" s="1">
        <f t="shared" si="21"/>
        <v>52.328845369237044</v>
      </c>
      <c r="F66" s="1">
        <f t="shared" si="21"/>
        <v>28.373589011287908</v>
      </c>
      <c r="G66" s="2"/>
    </row>
    <row r="67" spans="2:7" x14ac:dyDescent="0.2">
      <c r="B67" s="2" t="s">
        <v>5</v>
      </c>
      <c r="C67" s="4">
        <f>AVERAGE(C63:C66)</f>
        <v>35.41488168094655</v>
      </c>
      <c r="D67" s="4">
        <f t="shared" ref="D67:F67" si="22">AVERAGE(D63:D66)</f>
        <v>96.596797225622197</v>
      </c>
      <c r="E67" s="4">
        <f t="shared" si="22"/>
        <v>61.986859105127152</v>
      </c>
      <c r="F67" s="4">
        <f t="shared" si="22"/>
        <v>33.321756425948593</v>
      </c>
      <c r="G67" s="2"/>
    </row>
    <row r="68" spans="2:7" x14ac:dyDescent="0.2">
      <c r="B68" s="2" t="s">
        <v>15</v>
      </c>
      <c r="C68" s="1">
        <f>STDEV(C63:C66)</f>
        <v>4.6265778631449459</v>
      </c>
      <c r="D68" s="1">
        <f t="shared" ref="D68:F68" si="23">STDEV(D63:D66)</f>
        <v>3.0790279513048588</v>
      </c>
      <c r="E68" s="1">
        <f t="shared" si="23"/>
        <v>11.939985214061974</v>
      </c>
      <c r="F68" s="1">
        <f t="shared" si="23"/>
        <v>4.0467744712115712</v>
      </c>
      <c r="G68" s="2"/>
    </row>
    <row r="69" spans="2:7" x14ac:dyDescent="0.2">
      <c r="G69" s="3">
        <f>D67/(C67+F67)</f>
        <v>1.4053174534867503</v>
      </c>
    </row>
    <row r="70" spans="2:7" x14ac:dyDescent="0.2">
      <c r="G70" s="2"/>
    </row>
    <row r="71" spans="2:7" x14ac:dyDescent="0.2">
      <c r="B71" s="3" t="s">
        <v>86</v>
      </c>
      <c r="C71" s="1">
        <v>17854.18</v>
      </c>
      <c r="D71" s="1">
        <v>23075.151999999998</v>
      </c>
      <c r="E71" s="1">
        <v>27.905000000000001</v>
      </c>
      <c r="F71" s="1">
        <v>23.001000000000001</v>
      </c>
      <c r="G71" s="2"/>
    </row>
    <row r="72" spans="2:7" x14ac:dyDescent="0.2">
      <c r="B72" s="3"/>
      <c r="C72" s="1">
        <v>17862.227999999999</v>
      </c>
      <c r="D72" s="1">
        <v>27151.245999999999</v>
      </c>
      <c r="E72" s="1">
        <v>30.614000000000001</v>
      </c>
      <c r="F72" s="1">
        <v>20.931999999999999</v>
      </c>
      <c r="G72" s="2"/>
    </row>
    <row r="73" spans="2:7" x14ac:dyDescent="0.2">
      <c r="B73" s="3"/>
      <c r="C73" s="1">
        <v>16062.897000000001</v>
      </c>
      <c r="D73" s="1">
        <v>23157.666000000001</v>
      </c>
      <c r="E73" s="1">
        <v>28.984999999999999</v>
      </c>
      <c r="F73" s="1">
        <v>21.161999999999999</v>
      </c>
      <c r="G73" s="2"/>
    </row>
    <row r="74" spans="2:7" x14ac:dyDescent="0.2">
      <c r="B74" s="3"/>
      <c r="C74" s="1">
        <v>16620.819</v>
      </c>
      <c r="D74" s="1">
        <v>21571.276000000002</v>
      </c>
      <c r="E74" s="1">
        <v>29.532</v>
      </c>
      <c r="F74" s="1">
        <v>22.399000000000001</v>
      </c>
      <c r="G74" s="2"/>
    </row>
    <row r="75" spans="2:7" x14ac:dyDescent="0.2">
      <c r="B75" s="2" t="s">
        <v>5</v>
      </c>
      <c r="C75" s="1">
        <f>AVERAGE(C71:C74)</f>
        <v>17100.030999999999</v>
      </c>
      <c r="D75" s="1">
        <f t="shared" ref="D75:F75" si="24">AVERAGE(D71:D74)</f>
        <v>23738.834999999999</v>
      </c>
      <c r="E75" s="1">
        <f t="shared" si="24"/>
        <v>29.259</v>
      </c>
      <c r="F75" s="1">
        <f t="shared" si="24"/>
        <v>21.8735</v>
      </c>
      <c r="G75" s="2"/>
    </row>
    <row r="76" spans="2:7" x14ac:dyDescent="0.2">
      <c r="B76" s="2" t="s">
        <v>15</v>
      </c>
      <c r="C76" s="1">
        <f>STDEV(C71:C74)</f>
        <v>904.61337154057105</v>
      </c>
      <c r="D76" s="1">
        <f t="shared" ref="D76:F76" si="25">STDEV(D71:D74)</f>
        <v>2388.9393310597061</v>
      </c>
      <c r="E76" s="1">
        <f t="shared" si="25"/>
        <v>1.1282650397845357</v>
      </c>
      <c r="F76" s="1">
        <f t="shared" si="25"/>
        <v>0.9899597634921008</v>
      </c>
      <c r="G76" s="2"/>
    </row>
    <row r="77" spans="2:7" x14ac:dyDescent="0.2">
      <c r="B77" s="2"/>
      <c r="G77" s="2"/>
    </row>
    <row r="78" spans="2:7" x14ac:dyDescent="0.2">
      <c r="B78" s="2" t="s">
        <v>16</v>
      </c>
      <c r="C78" s="1">
        <f>C71*100/14706</f>
        <v>121.40745274037808</v>
      </c>
      <c r="D78" s="1">
        <f t="shared" ref="D78:F78" si="26">D71*100/14706</f>
        <v>156.90977832177342</v>
      </c>
      <c r="E78" s="1">
        <f t="shared" si="26"/>
        <v>0.18975248198014416</v>
      </c>
      <c r="F78" s="1">
        <f t="shared" si="26"/>
        <v>0.15640554875560994</v>
      </c>
      <c r="G78" s="2"/>
    </row>
    <row r="79" spans="2:7" x14ac:dyDescent="0.2">
      <c r="B79" s="2"/>
      <c r="C79" s="1">
        <f t="shared" ref="C79:F81" si="27">C72*100/14706</f>
        <v>121.46217870257037</v>
      </c>
      <c r="D79" s="1">
        <f t="shared" si="27"/>
        <v>184.62699578403374</v>
      </c>
      <c r="E79" s="1">
        <f t="shared" si="27"/>
        <v>0.20817353461172311</v>
      </c>
      <c r="F79" s="1">
        <f t="shared" si="27"/>
        <v>0.14233646130830951</v>
      </c>
      <c r="G79" s="2"/>
    </row>
    <row r="80" spans="2:7" x14ac:dyDescent="0.2">
      <c r="B80" s="2"/>
      <c r="C80" s="1">
        <f t="shared" si="27"/>
        <v>109.22682578539373</v>
      </c>
      <c r="D80" s="1">
        <f t="shared" si="27"/>
        <v>157.47086903304773</v>
      </c>
      <c r="E80" s="1">
        <f t="shared" si="27"/>
        <v>0.19709642322861418</v>
      </c>
      <c r="F80" s="1">
        <f t="shared" si="27"/>
        <v>0.14390044879640962</v>
      </c>
      <c r="G80" s="2"/>
    </row>
    <row r="81" spans="2:7" x14ac:dyDescent="0.2">
      <c r="B81" s="2"/>
      <c r="C81" s="1">
        <f t="shared" si="27"/>
        <v>113.02066503467972</v>
      </c>
      <c r="D81" s="1">
        <f t="shared" si="27"/>
        <v>146.68350333197336</v>
      </c>
      <c r="E81" s="1">
        <f t="shared" si="27"/>
        <v>0.2008159934720522</v>
      </c>
      <c r="F81" s="1">
        <f t="shared" si="27"/>
        <v>0.15231198150414799</v>
      </c>
      <c r="G81" s="2"/>
    </row>
    <row r="82" spans="2:7" x14ac:dyDescent="0.2">
      <c r="B82" s="2" t="s">
        <v>5</v>
      </c>
      <c r="C82" s="4">
        <f>AVERAGE(C78:C81)</f>
        <v>116.27928056575547</v>
      </c>
      <c r="D82" s="4">
        <f t="shared" ref="D82:F82" si="28">AVERAGE(D78:D81)</f>
        <v>161.42278661770706</v>
      </c>
      <c r="E82" s="4">
        <f t="shared" si="28"/>
        <v>0.19895960832313342</v>
      </c>
      <c r="F82" s="4">
        <f t="shared" si="28"/>
        <v>0.14873861009111927</v>
      </c>
      <c r="G82" s="2"/>
    </row>
    <row r="83" spans="2:7" x14ac:dyDescent="0.2">
      <c r="B83" s="2" t="s">
        <v>15</v>
      </c>
      <c r="C83" s="1">
        <f>STDEV(C78:C81)</f>
        <v>6.1513217159021512</v>
      </c>
      <c r="D83" s="1">
        <f t="shared" ref="D83:F83" si="29">STDEV(D78:D81)</f>
        <v>16.244657493946058</v>
      </c>
      <c r="E83" s="1">
        <f t="shared" si="29"/>
        <v>7.6721408934076942E-3</v>
      </c>
      <c r="F83" s="1">
        <f t="shared" si="29"/>
        <v>6.7316725383659752E-3</v>
      </c>
      <c r="G83" s="2"/>
    </row>
    <row r="84" spans="2:7" x14ac:dyDescent="0.2">
      <c r="B84" s="3"/>
      <c r="G84" s="3">
        <f>D82/(E82+F82)</f>
        <v>464.26118417836017</v>
      </c>
    </row>
    <row r="85" spans="2:7" x14ac:dyDescent="0.2">
      <c r="B85" s="3"/>
      <c r="G85" s="2"/>
    </row>
    <row r="86" spans="2:7" x14ac:dyDescent="0.2">
      <c r="B86" s="3"/>
      <c r="G86" s="2"/>
    </row>
    <row r="87" spans="2:7" x14ac:dyDescent="0.2">
      <c r="B87" s="3" t="s">
        <v>87</v>
      </c>
      <c r="C87" s="1">
        <v>1114.25</v>
      </c>
      <c r="D87" s="1">
        <v>39972.756000000001</v>
      </c>
      <c r="E87" s="1">
        <v>40.152999999999999</v>
      </c>
      <c r="F87" s="1">
        <v>17.991</v>
      </c>
      <c r="G87" s="2"/>
    </row>
    <row r="88" spans="2:7" x14ac:dyDescent="0.2">
      <c r="C88" s="1">
        <v>1096.0329999999999</v>
      </c>
      <c r="D88" s="1">
        <v>37071.523999999998</v>
      </c>
      <c r="E88" s="1">
        <v>32.935000000000002</v>
      </c>
      <c r="F88" s="1">
        <v>21.547999999999998</v>
      </c>
      <c r="G88" s="2"/>
    </row>
    <row r="89" spans="2:7" x14ac:dyDescent="0.2">
      <c r="C89" s="1">
        <v>1080.5989999999999</v>
      </c>
      <c r="D89" s="1">
        <v>36688.144</v>
      </c>
      <c r="E89" s="1">
        <v>34.076999999999998</v>
      </c>
      <c r="F89" s="1">
        <v>21.04</v>
      </c>
      <c r="G89" s="2"/>
    </row>
    <row r="90" spans="2:7" x14ac:dyDescent="0.2">
      <c r="D90" s="1">
        <v>34804.072</v>
      </c>
      <c r="E90" s="1">
        <v>42.445999999999998</v>
      </c>
      <c r="F90" s="1">
        <v>23.015999999999998</v>
      </c>
      <c r="G90" s="2"/>
    </row>
    <row r="91" spans="2:7" x14ac:dyDescent="0.2">
      <c r="B91" s="2" t="s">
        <v>5</v>
      </c>
      <c r="C91" s="1">
        <f>AVERAGE(C87:C90)</f>
        <v>1096.9606666666666</v>
      </c>
      <c r="D91" s="1">
        <f t="shared" ref="D91:F91" si="30">AVERAGE(D87:D90)</f>
        <v>37134.123999999996</v>
      </c>
      <c r="E91" s="1">
        <f t="shared" si="30"/>
        <v>37.402749999999997</v>
      </c>
      <c r="F91" s="1">
        <f t="shared" si="30"/>
        <v>20.89875</v>
      </c>
      <c r="G91" s="2"/>
    </row>
    <row r="92" spans="2:7" x14ac:dyDescent="0.2">
      <c r="B92" s="2" t="s">
        <v>15</v>
      </c>
      <c r="C92" s="1">
        <f>STDEV(C87:C90)</f>
        <v>16.844669018218628</v>
      </c>
      <c r="D92" s="1">
        <f t="shared" ref="D92:F92" si="31">STDEV(D87:D90)</f>
        <v>2136.179679905852</v>
      </c>
      <c r="E92" s="1">
        <f t="shared" si="31"/>
        <v>4.6195111123004011</v>
      </c>
      <c r="F92" s="1">
        <f t="shared" si="31"/>
        <v>2.1118108146012191</v>
      </c>
      <c r="G92" s="2"/>
    </row>
    <row r="93" spans="2:7" x14ac:dyDescent="0.2">
      <c r="B93" s="2"/>
      <c r="G93" s="2"/>
    </row>
    <row r="94" spans="2:7" x14ac:dyDescent="0.2">
      <c r="B94" s="2" t="s">
        <v>16</v>
      </c>
      <c r="C94" s="1">
        <f>C87*100/14706</f>
        <v>7.5768393852849174</v>
      </c>
      <c r="D94" s="1">
        <f t="shared" ref="D94:F94" si="32">D87*100/14706</f>
        <v>271.81256629946961</v>
      </c>
      <c r="E94" s="1">
        <f t="shared" si="32"/>
        <v>0.27303821569427444</v>
      </c>
      <c r="F94" s="1">
        <f t="shared" si="32"/>
        <v>0.12233782129742961</v>
      </c>
      <c r="G94" s="2"/>
    </row>
    <row r="95" spans="2:7" x14ac:dyDescent="0.2">
      <c r="B95" s="2"/>
      <c r="C95" s="1">
        <f t="shared" ref="C95:F97" si="33">C88*100/14706</f>
        <v>7.4529647762817888</v>
      </c>
      <c r="D95" s="1">
        <f t="shared" si="33"/>
        <v>252.0843465252278</v>
      </c>
      <c r="E95" s="1">
        <f t="shared" si="33"/>
        <v>0.2239562083503332</v>
      </c>
      <c r="F95" s="1">
        <f t="shared" si="33"/>
        <v>0.14652522779817759</v>
      </c>
      <c r="G95" s="2"/>
    </row>
    <row r="96" spans="2:7" x14ac:dyDescent="0.2">
      <c r="B96" s="2"/>
      <c r="C96" s="1">
        <f t="shared" si="33"/>
        <v>7.3480144158846725</v>
      </c>
      <c r="D96" s="1">
        <f t="shared" si="33"/>
        <v>249.47738338093293</v>
      </c>
      <c r="E96" s="1">
        <f t="shared" si="33"/>
        <v>0.23172174622603017</v>
      </c>
      <c r="F96" s="1">
        <f t="shared" si="33"/>
        <v>0.14307085543315654</v>
      </c>
      <c r="G96" s="2"/>
    </row>
    <row r="97" spans="2:7" x14ac:dyDescent="0.2">
      <c r="B97" s="2"/>
      <c r="D97" s="1">
        <f t="shared" si="33"/>
        <v>236.66579627362984</v>
      </c>
      <c r="E97" s="1">
        <f t="shared" si="33"/>
        <v>0.28863049095607229</v>
      </c>
      <c r="F97" s="1">
        <f t="shared" si="33"/>
        <v>0.15650754793961646</v>
      </c>
      <c r="G97" s="2"/>
    </row>
    <row r="98" spans="2:7" x14ac:dyDescent="0.2">
      <c r="B98" s="2" t="s">
        <v>5</v>
      </c>
      <c r="C98" s="4">
        <f>AVERAGE(C94:C97)</f>
        <v>7.4592728591504596</v>
      </c>
      <c r="D98" s="4">
        <f>AVERAGE(D94:D97)</f>
        <v>252.51002311981506</v>
      </c>
      <c r="E98" s="4">
        <f t="shared" ref="E98:F98" si="34">AVERAGE(E94:E97)</f>
        <v>0.25433666530667753</v>
      </c>
      <c r="F98" s="4">
        <f t="shared" si="34"/>
        <v>0.14211036311709507</v>
      </c>
      <c r="G98" s="2"/>
    </row>
    <row r="99" spans="2:7" x14ac:dyDescent="0.2">
      <c r="B99" s="2" t="s">
        <v>15</v>
      </c>
      <c r="C99" s="1">
        <f>STDEV(C94:C97)</f>
        <v>0.11454283298122264</v>
      </c>
      <c r="D99" s="1">
        <f t="shared" ref="D99:F99" si="35">STDEV(D94:D97)</f>
        <v>14.525905616114855</v>
      </c>
      <c r="E99" s="1">
        <f t="shared" si="35"/>
        <v>3.1412424264248395E-2</v>
      </c>
      <c r="F99" s="1">
        <f t="shared" si="35"/>
        <v>1.4360198657699028E-2</v>
      </c>
      <c r="G99" s="2"/>
    </row>
    <row r="100" spans="2:7" x14ac:dyDescent="0.2">
      <c r="G100" s="3">
        <f>D98/(E98+F98)</f>
        <v>636.93256605747717</v>
      </c>
    </row>
    <row r="101" spans="2:7" x14ac:dyDescent="0.2">
      <c r="G101" s="2"/>
    </row>
    <row r="102" spans="2:7" x14ac:dyDescent="0.2">
      <c r="G102" s="2"/>
    </row>
    <row r="103" spans="2:7" x14ac:dyDescent="0.2">
      <c r="G103" s="2"/>
    </row>
    <row r="104" spans="2:7" x14ac:dyDescent="0.2">
      <c r="G104" s="2"/>
    </row>
    <row r="105" spans="2:7" x14ac:dyDescent="0.2">
      <c r="B105" s="3" t="s">
        <v>88</v>
      </c>
      <c r="C105" s="1">
        <v>14607.675999999999</v>
      </c>
      <c r="D105" s="1">
        <v>18189.671999999999</v>
      </c>
      <c r="E105" s="1">
        <v>12181.541999999999</v>
      </c>
      <c r="F105" s="1">
        <v>21072.716</v>
      </c>
      <c r="G105" s="2"/>
    </row>
    <row r="106" spans="2:7" x14ac:dyDescent="0.2">
      <c r="B106" s="2"/>
      <c r="C106" s="1">
        <v>14243.01</v>
      </c>
      <c r="D106" s="1">
        <v>18036.328000000001</v>
      </c>
      <c r="E106" s="1">
        <v>10926.575000000001</v>
      </c>
      <c r="F106" s="1">
        <v>17684.187999999998</v>
      </c>
      <c r="G106" s="2"/>
    </row>
    <row r="107" spans="2:7" x14ac:dyDescent="0.2">
      <c r="B107" s="2"/>
      <c r="C107" s="1">
        <v>15464.404</v>
      </c>
      <c r="D107" s="1">
        <v>19575.232</v>
      </c>
      <c r="E107" s="1">
        <v>12770.239</v>
      </c>
      <c r="F107" s="1">
        <v>18296.748</v>
      </c>
      <c r="G107" s="2"/>
    </row>
    <row r="108" spans="2:7" x14ac:dyDescent="0.2">
      <c r="B108" s="2"/>
      <c r="C108" s="1">
        <v>15536.618</v>
      </c>
      <c r="D108" s="1">
        <v>16486.155999999999</v>
      </c>
      <c r="E108" s="1">
        <v>12443.397999999999</v>
      </c>
      <c r="F108" s="1">
        <v>22303.998</v>
      </c>
      <c r="G108" s="2"/>
    </row>
    <row r="109" spans="2:7" x14ac:dyDescent="0.2">
      <c r="B109" s="2" t="s">
        <v>5</v>
      </c>
      <c r="C109" s="1">
        <f>AVERAGE(C105:C108)</f>
        <v>14962.927000000001</v>
      </c>
      <c r="D109" s="1">
        <f t="shared" ref="D109:F109" si="36">AVERAGE(D105:D108)</f>
        <v>18071.847000000002</v>
      </c>
      <c r="E109" s="1">
        <f t="shared" si="36"/>
        <v>12080.4385</v>
      </c>
      <c r="F109" s="1">
        <f t="shared" si="36"/>
        <v>19839.412499999999</v>
      </c>
      <c r="G109" s="2"/>
    </row>
    <row r="110" spans="2:7" x14ac:dyDescent="0.2">
      <c r="B110" s="2" t="s">
        <v>15</v>
      </c>
      <c r="C110" s="1">
        <f>STDEV(C105:C108)</f>
        <v>639.0316384707935</v>
      </c>
      <c r="D110" s="1">
        <f t="shared" ref="D110:F110" si="37">STDEV(D105:D108)</f>
        <v>1263.5567175888864</v>
      </c>
      <c r="E110" s="1">
        <f t="shared" si="37"/>
        <v>806.05773630780675</v>
      </c>
      <c r="F110" s="1">
        <f t="shared" si="37"/>
        <v>2207.5646925124684</v>
      </c>
      <c r="G110" s="2"/>
    </row>
    <row r="111" spans="2:7" x14ac:dyDescent="0.2">
      <c r="B111" s="2"/>
      <c r="G111" s="2"/>
    </row>
    <row r="112" spans="2:7" x14ac:dyDescent="0.2">
      <c r="B112" s="2"/>
      <c r="G112" s="2"/>
    </row>
    <row r="113" spans="2:11" x14ac:dyDescent="0.2">
      <c r="B113" s="2" t="s">
        <v>16</v>
      </c>
      <c r="C113" s="1">
        <f>C105*100/14706</f>
        <v>99.3314021487828</v>
      </c>
      <c r="D113" s="1">
        <f t="shared" ref="D113:F113" si="38">D105*100/14706</f>
        <v>123.68878008975928</v>
      </c>
      <c r="E113" s="1">
        <f t="shared" si="38"/>
        <v>82.833822929416556</v>
      </c>
      <c r="F113" s="1">
        <f t="shared" si="38"/>
        <v>143.29332245342039</v>
      </c>
      <c r="G113" s="2"/>
    </row>
    <row r="114" spans="2:11" x14ac:dyDescent="0.2">
      <c r="B114" s="2"/>
      <c r="C114" s="1">
        <f t="shared" ref="C114:F116" si="39">C106*100/14706</f>
        <v>96.851693186454511</v>
      </c>
      <c r="D114" s="1">
        <f t="shared" si="39"/>
        <v>122.64604923160616</v>
      </c>
      <c r="E114" s="1">
        <f t="shared" si="39"/>
        <v>74.300115599075212</v>
      </c>
      <c r="F114" s="1">
        <f t="shared" si="39"/>
        <v>120.25151638786889</v>
      </c>
      <c r="G114" s="2"/>
    </row>
    <row r="115" spans="2:11" x14ac:dyDescent="0.2">
      <c r="B115" s="2"/>
      <c r="C115" s="1">
        <f t="shared" si="39"/>
        <v>105.15710594315246</v>
      </c>
      <c r="D115" s="1">
        <f t="shared" si="39"/>
        <v>133.11051271589827</v>
      </c>
      <c r="E115" s="1">
        <f t="shared" si="39"/>
        <v>86.836930504555951</v>
      </c>
      <c r="F115" s="1">
        <f t="shared" si="39"/>
        <v>124.41689106487148</v>
      </c>
      <c r="G115" s="2"/>
    </row>
    <row r="116" spans="2:11" x14ac:dyDescent="0.2">
      <c r="B116" s="2"/>
      <c r="C116" s="1">
        <f t="shared" si="39"/>
        <v>105.64815721474228</v>
      </c>
      <c r="D116" s="1">
        <f t="shared" si="39"/>
        <v>112.1049639602883</v>
      </c>
      <c r="E116" s="1">
        <f t="shared" si="39"/>
        <v>84.614429484564113</v>
      </c>
      <c r="F116" s="1">
        <f t="shared" si="39"/>
        <v>151.66597307221542</v>
      </c>
      <c r="G116" s="2"/>
    </row>
    <row r="117" spans="2:11" x14ac:dyDescent="0.2">
      <c r="B117" s="2" t="s">
        <v>5</v>
      </c>
      <c r="C117" s="4">
        <f>AVERAGE(C113:C116)</f>
        <v>101.74708962328302</v>
      </c>
      <c r="D117" s="4">
        <f t="shared" ref="D117:F117" si="40">AVERAGE(D113:D116)</f>
        <v>122.88757649938799</v>
      </c>
      <c r="E117" s="4">
        <f t="shared" si="40"/>
        <v>82.146324629402955</v>
      </c>
      <c r="F117" s="4">
        <f t="shared" si="40"/>
        <v>134.90692574459405</v>
      </c>
      <c r="G117" s="2"/>
    </row>
    <row r="118" spans="2:11" x14ac:dyDescent="0.2">
      <c r="B118" s="2" t="s">
        <v>15</v>
      </c>
      <c r="C118" s="1">
        <f>STDEV(C113:C116)</f>
        <v>4.3453803785583682</v>
      </c>
      <c r="D118" s="1">
        <f t="shared" ref="D118:F118" si="41">STDEV(D113:D116)</f>
        <v>8.5921169426688877</v>
      </c>
      <c r="E118" s="1">
        <f t="shared" si="41"/>
        <v>5.4811487577030205</v>
      </c>
      <c r="F118" s="1">
        <f t="shared" si="41"/>
        <v>15.011319818526239</v>
      </c>
      <c r="G118" s="2"/>
    </row>
    <row r="119" spans="2:11" x14ac:dyDescent="0.2">
      <c r="B119" s="2"/>
      <c r="G119" s="3">
        <f>F117/(C117+E117)</f>
        <v>0.73361477512848772</v>
      </c>
    </row>
    <row r="120" spans="2:11" x14ac:dyDescent="0.2">
      <c r="G120" s="2"/>
    </row>
    <row r="121" spans="2:11" x14ac:dyDescent="0.2">
      <c r="G121" s="2"/>
    </row>
    <row r="122" spans="2:11" x14ac:dyDescent="0.2">
      <c r="G122" s="2"/>
      <c r="K122" s="2" t="s">
        <v>0</v>
      </c>
    </row>
    <row r="123" spans="2:11" x14ac:dyDescent="0.2">
      <c r="G123" s="2"/>
      <c r="I123" s="2" t="s">
        <v>14</v>
      </c>
      <c r="J123" s="2" t="s">
        <v>4</v>
      </c>
      <c r="K123" s="1">
        <v>50248.992125984252</v>
      </c>
    </row>
    <row r="124" spans="2:11" x14ac:dyDescent="0.2">
      <c r="B124" s="3" t="s">
        <v>90</v>
      </c>
      <c r="C124" s="1">
        <v>9527.0398550724622</v>
      </c>
      <c r="D124" s="1">
        <v>1918.4156378600824</v>
      </c>
      <c r="E124" s="1">
        <v>35115.26470588235</v>
      </c>
      <c r="F124" s="1">
        <v>320.76315789473682</v>
      </c>
      <c r="G124" s="2"/>
      <c r="I124" s="2" t="s">
        <v>89</v>
      </c>
      <c r="K124" s="1">
        <v>58846.651982378855</v>
      </c>
    </row>
    <row r="125" spans="2:11" x14ac:dyDescent="0.2">
      <c r="B125" s="2"/>
      <c r="C125" s="1">
        <v>9509.3723404255325</v>
      </c>
      <c r="D125" s="1">
        <v>2322.7459677419356</v>
      </c>
      <c r="E125" s="1">
        <v>30734.15753424658</v>
      </c>
      <c r="F125" s="1">
        <v>354.84892086330927</v>
      </c>
      <c r="G125" s="2"/>
      <c r="K125" s="1">
        <v>57156.297959183677</v>
      </c>
    </row>
    <row r="126" spans="2:11" x14ac:dyDescent="0.2">
      <c r="B126" s="2"/>
      <c r="C126" s="1">
        <v>9927.1804511278206</v>
      </c>
      <c r="D126" s="1">
        <v>1809.941580756014</v>
      </c>
      <c r="E126" s="1">
        <v>39632.841726618703</v>
      </c>
      <c r="F126" s="1">
        <v>414.78228782287823</v>
      </c>
      <c r="G126" s="2"/>
      <c r="K126" s="1">
        <v>58983.377358490565</v>
      </c>
    </row>
    <row r="127" spans="2:11" x14ac:dyDescent="0.2">
      <c r="B127" s="2"/>
      <c r="C127" s="1">
        <v>11634.424812030074</v>
      </c>
      <c r="D127" s="1">
        <v>2566.9124423963135</v>
      </c>
      <c r="E127" s="1">
        <v>32516.455172413796</v>
      </c>
      <c r="F127" s="1">
        <v>470.87387387387383</v>
      </c>
      <c r="G127" s="2"/>
      <c r="K127" s="1">
        <v>49988.749034749031</v>
      </c>
    </row>
    <row r="128" spans="2:11" x14ac:dyDescent="0.2">
      <c r="B128" s="2" t="s">
        <v>5</v>
      </c>
      <c r="C128" s="1">
        <f>AVERAGE(C124:C127)</f>
        <v>10149.504364663972</v>
      </c>
      <c r="D128" s="1">
        <f t="shared" ref="D128:F128" si="42">AVERAGE(D124:D127)</f>
        <v>2154.5039071885863</v>
      </c>
      <c r="E128" s="1">
        <f t="shared" si="42"/>
        <v>34499.679784790358</v>
      </c>
      <c r="F128" s="1">
        <f t="shared" si="42"/>
        <v>390.31706011369954</v>
      </c>
      <c r="G128" s="2"/>
      <c r="K128" s="1">
        <v>54631.264957264953</v>
      </c>
    </row>
    <row r="129" spans="2:11" x14ac:dyDescent="0.2">
      <c r="B129" s="2" t="s">
        <v>15</v>
      </c>
      <c r="C129" s="1">
        <f>STDEV(C124:C127)</f>
        <v>1008.5712223557601</v>
      </c>
      <c r="D129" s="1">
        <f t="shared" ref="D129:F129" si="43">STDEV(D124:D127)</f>
        <v>352.53702338079648</v>
      </c>
      <c r="E129" s="1">
        <f t="shared" si="43"/>
        <v>3866.1192427974943</v>
      </c>
      <c r="F129" s="1">
        <f t="shared" si="43"/>
        <v>66.291482172356297</v>
      </c>
      <c r="G129" s="2"/>
      <c r="K129" s="1">
        <v>58085.45378151261</v>
      </c>
    </row>
    <row r="130" spans="2:11" x14ac:dyDescent="0.2">
      <c r="B130" s="2"/>
      <c r="G130" s="2"/>
      <c r="K130" s="1">
        <v>47823.9313304721</v>
      </c>
    </row>
    <row r="131" spans="2:11" x14ac:dyDescent="0.2">
      <c r="B131" s="2"/>
      <c r="G131" s="2"/>
      <c r="J131" s="2" t="s">
        <v>5</v>
      </c>
      <c r="K131" s="1">
        <f>AVERAGE(K123:K130)</f>
        <v>54470.589816254505</v>
      </c>
    </row>
    <row r="132" spans="2:11" x14ac:dyDescent="0.2">
      <c r="B132" s="2" t="s">
        <v>16</v>
      </c>
      <c r="C132" s="1">
        <f>C124*100/54471</f>
        <v>17.490113739554005</v>
      </c>
      <c r="D132" s="1">
        <f t="shared" ref="D132:F132" si="44">D124*100/54471</f>
        <v>3.5219027333077833</v>
      </c>
      <c r="E132" s="1">
        <f t="shared" si="44"/>
        <v>64.465981358672238</v>
      </c>
      <c r="F132" s="1">
        <f t="shared" si="44"/>
        <v>0.58886959647286963</v>
      </c>
      <c r="G132" s="2"/>
      <c r="J132" s="2" t="s">
        <v>15</v>
      </c>
      <c r="K132" s="1">
        <f>STDEV(K123:K130)</f>
        <v>4502.5089922379666</v>
      </c>
    </row>
    <row r="133" spans="2:11" x14ac:dyDescent="0.2">
      <c r="B133" s="2"/>
      <c r="C133" s="1">
        <f t="shared" ref="C133:F135" si="45">C125*100/54471</f>
        <v>17.457679022646055</v>
      </c>
      <c r="D133" s="1">
        <f t="shared" si="45"/>
        <v>4.2641882244532612</v>
      </c>
      <c r="E133" s="1">
        <f t="shared" si="45"/>
        <v>56.422972837375077</v>
      </c>
      <c r="F133" s="1">
        <f t="shared" si="45"/>
        <v>0.65144557813021475</v>
      </c>
      <c r="G133" s="2"/>
      <c r="J133" s="2"/>
    </row>
    <row r="134" spans="2:11" x14ac:dyDescent="0.2">
      <c r="B134" s="2"/>
      <c r="C134" s="1">
        <f t="shared" si="45"/>
        <v>18.224707552877348</v>
      </c>
      <c r="D134" s="1">
        <f t="shared" si="45"/>
        <v>3.3227618012447246</v>
      </c>
      <c r="E134" s="1">
        <f t="shared" si="45"/>
        <v>72.759526585924078</v>
      </c>
      <c r="F134" s="1">
        <f t="shared" si="45"/>
        <v>0.76147360581387935</v>
      </c>
      <c r="G134" s="2"/>
      <c r="J134" s="2"/>
    </row>
    <row r="135" spans="2:11" x14ac:dyDescent="0.2">
      <c r="B135" s="2"/>
      <c r="C135" s="1">
        <f t="shared" si="45"/>
        <v>21.358933766646611</v>
      </c>
      <c r="D135" s="1">
        <f t="shared" si="45"/>
        <v>4.7124386231137914</v>
      </c>
      <c r="E135" s="1">
        <f t="shared" si="45"/>
        <v>59.694984803682324</v>
      </c>
      <c r="F135" s="1">
        <f t="shared" si="45"/>
        <v>0.86444874130064409</v>
      </c>
      <c r="G135" s="2"/>
      <c r="J135" s="2" t="s">
        <v>16</v>
      </c>
      <c r="K135" s="1">
        <f>K123*100/54471</f>
        <v>92.249072214543986</v>
      </c>
    </row>
    <row r="136" spans="2:11" x14ac:dyDescent="0.2">
      <c r="B136" s="2" t="s">
        <v>5</v>
      </c>
      <c r="C136" s="4">
        <f>AVERAGE(C132:C135)</f>
        <v>18.632858520431004</v>
      </c>
      <c r="D136" s="4">
        <f t="shared" ref="D136:F136" si="46">AVERAGE(D132:D135)</f>
        <v>3.9553228455298903</v>
      </c>
      <c r="E136" s="4">
        <f t="shared" si="46"/>
        <v>63.335866396413429</v>
      </c>
      <c r="F136" s="4">
        <f t="shared" si="46"/>
        <v>0.71655938042940193</v>
      </c>
      <c r="G136" s="2"/>
      <c r="J136" s="2"/>
      <c r="K136" s="1">
        <f t="shared" ref="K136:K142" si="47">K124*100/54471</f>
        <v>108.03299367072178</v>
      </c>
    </row>
    <row r="137" spans="2:11" x14ac:dyDescent="0.2">
      <c r="B137" s="2" t="s">
        <v>15</v>
      </c>
      <c r="C137" s="1">
        <f>STDEV(C132:C135)</f>
        <v>1.8515746403696665</v>
      </c>
      <c r="D137" s="1">
        <f t="shared" ref="D137:F137" si="48">STDEV(D132:D135)</f>
        <v>0.64720130598078462</v>
      </c>
      <c r="E137" s="1">
        <f t="shared" si="48"/>
        <v>7.0975734662434986</v>
      </c>
      <c r="F137" s="1">
        <f t="shared" si="48"/>
        <v>0.12170050517221309</v>
      </c>
      <c r="G137" s="2"/>
      <c r="J137" s="2"/>
      <c r="K137" s="1">
        <f t="shared" si="47"/>
        <v>104.92977540192705</v>
      </c>
    </row>
    <row r="138" spans="2:11" x14ac:dyDescent="0.2">
      <c r="G138" s="3">
        <f>E136/(D136+F136)</f>
        <v>13.556819999547074</v>
      </c>
      <c r="J138" s="2"/>
      <c r="K138" s="1">
        <f t="shared" si="47"/>
        <v>108.28399948319392</v>
      </c>
    </row>
    <row r="139" spans="2:11" x14ac:dyDescent="0.2">
      <c r="G139" s="2"/>
      <c r="K139" s="1">
        <f t="shared" si="47"/>
        <v>91.771307732094186</v>
      </c>
    </row>
    <row r="140" spans="2:11" x14ac:dyDescent="0.2">
      <c r="K140" s="1">
        <f t="shared" si="47"/>
        <v>100.294220699574</v>
      </c>
    </row>
    <row r="141" spans="2:11" x14ac:dyDescent="0.2">
      <c r="K141" s="1">
        <f t="shared" si="47"/>
        <v>106.6355561335621</v>
      </c>
    </row>
    <row r="142" spans="2:11" x14ac:dyDescent="0.2">
      <c r="K142" s="1">
        <f t="shared" si="47"/>
        <v>87.797050413012613</v>
      </c>
    </row>
    <row r="143" spans="2:11" x14ac:dyDescent="0.2">
      <c r="J143" s="2" t="s">
        <v>5</v>
      </c>
      <c r="K143" s="4">
        <f>AVERAGE(K135:K142)</f>
        <v>99.999246968578703</v>
      </c>
    </row>
    <row r="144" spans="2:11" x14ac:dyDescent="0.2">
      <c r="J144" s="2" t="s">
        <v>15</v>
      </c>
      <c r="K144" s="1">
        <f>STDEV(K135:K142)</f>
        <v>8.2658827490554021</v>
      </c>
    </row>
    <row r="148" spans="2:2" x14ac:dyDescent="0.2">
      <c r="B148" s="1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F7E4A2-AF86-D74D-96D1-006EC4B0308D}">
  <dimension ref="B2:I127"/>
  <sheetViews>
    <sheetView topLeftCell="A87" workbookViewId="0">
      <selection activeCell="B3" sqref="B3"/>
    </sheetView>
  </sheetViews>
  <sheetFormatPr baseColWidth="10" defaultRowHeight="16" x14ac:dyDescent="0.2"/>
  <cols>
    <col min="1" max="1" width="10.83203125" style="1"/>
    <col min="2" max="2" width="14" style="1" customWidth="1"/>
    <col min="3" max="6" width="10.83203125" style="1"/>
    <col min="7" max="7" width="17.6640625" style="1" customWidth="1"/>
    <col min="8" max="8" width="10.83203125" style="1"/>
    <col min="9" max="9" width="28.33203125" style="1" customWidth="1"/>
    <col min="10" max="16384" width="10.83203125" style="1"/>
  </cols>
  <sheetData>
    <row r="2" spans="2:9" x14ac:dyDescent="0.2">
      <c r="B2" s="1" t="s">
        <v>38</v>
      </c>
    </row>
    <row r="3" spans="2:9" x14ac:dyDescent="0.2">
      <c r="B3" s="1" t="s">
        <v>132</v>
      </c>
    </row>
    <row r="5" spans="2:9" x14ac:dyDescent="0.2">
      <c r="G5" s="2"/>
    </row>
    <row r="6" spans="2:9" x14ac:dyDescent="0.2">
      <c r="C6" s="2" t="s">
        <v>0</v>
      </c>
      <c r="D6" s="2" t="s">
        <v>1</v>
      </c>
      <c r="E6" s="2" t="s">
        <v>2</v>
      </c>
      <c r="F6" s="2" t="s">
        <v>3</v>
      </c>
      <c r="G6" s="2" t="s">
        <v>39</v>
      </c>
      <c r="I6" s="2" t="s">
        <v>14</v>
      </c>
    </row>
    <row r="7" spans="2:9" x14ac:dyDescent="0.2">
      <c r="B7" s="3" t="s">
        <v>91</v>
      </c>
      <c r="C7" s="1">
        <v>8672.114173228345</v>
      </c>
      <c r="D7" s="1">
        <v>6935.863636363636</v>
      </c>
      <c r="E7" s="1">
        <v>6177.8425196850394</v>
      </c>
      <c r="F7" s="1">
        <v>3661.102766798419</v>
      </c>
      <c r="G7" s="2"/>
      <c r="I7" s="2" t="s">
        <v>92</v>
      </c>
    </row>
    <row r="8" spans="2:9" x14ac:dyDescent="0.2">
      <c r="B8" s="2"/>
      <c r="C8" s="1">
        <v>9126.5673758865269</v>
      </c>
      <c r="D8" s="1">
        <v>6821.6204379562041</v>
      </c>
      <c r="E8" s="1">
        <v>5901.0476190476184</v>
      </c>
      <c r="F8" s="1">
        <v>3643.2798507462685</v>
      </c>
      <c r="G8" s="2"/>
      <c r="I8" s="2" t="s">
        <v>82</v>
      </c>
    </row>
    <row r="9" spans="2:9" x14ac:dyDescent="0.2">
      <c r="B9" s="2"/>
      <c r="C9" s="1">
        <v>7766.954545454545</v>
      </c>
      <c r="D9" s="1">
        <v>5926.086956521739</v>
      </c>
      <c r="E9" s="1">
        <v>7663.189781021897</v>
      </c>
      <c r="F9" s="1">
        <v>3542.8482490272372</v>
      </c>
      <c r="G9" s="2"/>
    </row>
    <row r="10" spans="2:9" x14ac:dyDescent="0.2">
      <c r="C10" s="1">
        <v>10135.691666666668</v>
      </c>
      <c r="D10" s="1">
        <v>8068.1963470319633</v>
      </c>
      <c r="E10" s="1">
        <v>5804.8461538461543</v>
      </c>
      <c r="F10" s="1">
        <v>3762.5968992248063</v>
      </c>
      <c r="G10" s="2"/>
    </row>
    <row r="11" spans="2:9" x14ac:dyDescent="0.2">
      <c r="B11" s="2" t="s">
        <v>5</v>
      </c>
      <c r="C11" s="1">
        <f>AVERAGE(C7:C10)</f>
        <v>8925.3319403090209</v>
      </c>
      <c r="D11" s="1">
        <f t="shared" ref="D11:F11" si="0">AVERAGE(D7:D10)</f>
        <v>6937.9418444683861</v>
      </c>
      <c r="E11" s="1">
        <f t="shared" si="0"/>
        <v>6386.7315184001782</v>
      </c>
      <c r="F11" s="1">
        <f t="shared" si="0"/>
        <v>3652.4569414491825</v>
      </c>
      <c r="G11" s="2"/>
    </row>
    <row r="12" spans="2:9" x14ac:dyDescent="0.2">
      <c r="B12" s="2" t="s">
        <v>15</v>
      </c>
      <c r="C12" s="1">
        <f>STDEV(C7:C10)</f>
        <v>985.12669137794853</v>
      </c>
      <c r="D12" s="1">
        <f t="shared" ref="D12:F12" si="1">STDEV(D7:D10)</f>
        <v>878.41913750187894</v>
      </c>
      <c r="E12" s="1">
        <f t="shared" si="1"/>
        <v>865.53639198897838</v>
      </c>
      <c r="F12" s="1">
        <f t="shared" si="1"/>
        <v>90.007120168358171</v>
      </c>
      <c r="G12" s="2"/>
    </row>
    <row r="13" spans="2:9" x14ac:dyDescent="0.2">
      <c r="G13" s="2"/>
    </row>
    <row r="14" spans="2:9" x14ac:dyDescent="0.2">
      <c r="G14" s="2"/>
    </row>
    <row r="15" spans="2:9" x14ac:dyDescent="0.2">
      <c r="B15" s="2" t="s">
        <v>16</v>
      </c>
      <c r="C15" s="1">
        <f>C7*100/8925</f>
        <v>97.16654535830078</v>
      </c>
      <c r="D15" s="1">
        <f t="shared" ref="D15:F15" si="2">D7*100/8925</f>
        <v>77.712757830404897</v>
      </c>
      <c r="E15" s="1">
        <f t="shared" si="2"/>
        <v>69.219524030084472</v>
      </c>
      <c r="F15" s="1">
        <f t="shared" si="2"/>
        <v>41.020759291859036</v>
      </c>
      <c r="G15" s="2"/>
    </row>
    <row r="16" spans="2:9" x14ac:dyDescent="0.2">
      <c r="C16" s="1">
        <f t="shared" ref="C16:F18" si="3">C8*100/8925</f>
        <v>102.25845799312634</v>
      </c>
      <c r="D16" s="1">
        <f t="shared" si="3"/>
        <v>76.432721993907052</v>
      </c>
      <c r="E16" s="1">
        <f t="shared" si="3"/>
        <v>66.11818060557556</v>
      </c>
      <c r="F16" s="1">
        <f t="shared" si="3"/>
        <v>40.821062753459593</v>
      </c>
      <c r="G16" s="2"/>
    </row>
    <row r="17" spans="2:7" x14ac:dyDescent="0.2">
      <c r="C17" s="1">
        <f t="shared" si="3"/>
        <v>87.024700789406666</v>
      </c>
      <c r="D17" s="1">
        <f t="shared" si="3"/>
        <v>66.398733406406038</v>
      </c>
      <c r="E17" s="1">
        <f t="shared" si="3"/>
        <v>85.862070375595493</v>
      </c>
      <c r="F17" s="1">
        <f t="shared" si="3"/>
        <v>39.695778700585294</v>
      </c>
      <c r="G17" s="2"/>
    </row>
    <row r="18" spans="2:7" x14ac:dyDescent="0.2">
      <c r="B18" s="2"/>
      <c r="C18" s="1">
        <f t="shared" si="3"/>
        <v>113.56517273576098</v>
      </c>
      <c r="D18" s="1">
        <f t="shared" si="3"/>
        <v>90.399959070386146</v>
      </c>
      <c r="E18" s="1">
        <f t="shared" si="3"/>
        <v>65.040293040293037</v>
      </c>
      <c r="F18" s="1">
        <f t="shared" si="3"/>
        <v>42.157948450698107</v>
      </c>
      <c r="G18" s="2"/>
    </row>
    <row r="19" spans="2:7" x14ac:dyDescent="0.2">
      <c r="B19" s="2" t="s">
        <v>5</v>
      </c>
      <c r="C19" s="4">
        <f>AVERAGE(C15:C18)</f>
        <v>100.00371921914869</v>
      </c>
      <c r="D19" s="4">
        <f t="shared" ref="D19:F19" si="4">AVERAGE(D15:D18)</f>
        <v>77.736043075276044</v>
      </c>
      <c r="E19" s="4">
        <f t="shared" si="4"/>
        <v>71.560017012887144</v>
      </c>
      <c r="F19" s="4">
        <f t="shared" si="4"/>
        <v>40.923887299150508</v>
      </c>
      <c r="G19" s="2"/>
    </row>
    <row r="20" spans="2:7" x14ac:dyDescent="0.2">
      <c r="B20" s="2" t="s">
        <v>15</v>
      </c>
      <c r="C20" s="1">
        <f>STDEV(C15:C18)</f>
        <v>11.037834077063851</v>
      </c>
      <c r="D20" s="1">
        <f t="shared" ref="D20:F20" si="5">STDEV(D15:D18)</f>
        <v>9.8422312325139991</v>
      </c>
      <c r="E20" s="1">
        <f t="shared" si="5"/>
        <v>9.6978867449746442</v>
      </c>
      <c r="F20" s="1">
        <f t="shared" si="5"/>
        <v>1.0084831391412661</v>
      </c>
      <c r="G20" s="2"/>
    </row>
    <row r="21" spans="2:7" x14ac:dyDescent="0.2">
      <c r="B21" s="2"/>
      <c r="G21" s="3">
        <f>C19/(E19+F19)</f>
        <v>0.8890491473494011</v>
      </c>
    </row>
    <row r="22" spans="2:7" x14ac:dyDescent="0.2">
      <c r="B22" s="2"/>
      <c r="G22" s="2"/>
    </row>
    <row r="23" spans="2:7" x14ac:dyDescent="0.2">
      <c r="G23" s="2"/>
    </row>
    <row r="24" spans="2:7" x14ac:dyDescent="0.2">
      <c r="B24" s="3" t="s">
        <v>93</v>
      </c>
      <c r="C24" s="1">
        <v>18937.807142857142</v>
      </c>
      <c r="D24" s="1">
        <v>21195.650375939851</v>
      </c>
      <c r="E24" s="1">
        <v>20009.232283464567</v>
      </c>
      <c r="F24" s="1">
        <v>18454.402135231318</v>
      </c>
      <c r="G24" s="2"/>
    </row>
    <row r="25" spans="2:7" x14ac:dyDescent="0.2">
      <c r="B25" s="2"/>
      <c r="C25" s="1">
        <v>19810.41287878788</v>
      </c>
      <c r="D25" s="1">
        <v>23050.687719298247</v>
      </c>
      <c r="E25" s="1">
        <v>24368.351254480283</v>
      </c>
      <c r="F25" s="1">
        <v>20674.937984496126</v>
      </c>
      <c r="G25" s="2"/>
    </row>
    <row r="26" spans="2:7" x14ac:dyDescent="0.2">
      <c r="B26" s="2"/>
      <c r="C26" s="1">
        <v>26157.57421875</v>
      </c>
      <c r="D26" s="1">
        <v>19499.98936170213</v>
      </c>
      <c r="E26" s="1">
        <v>21447.876777251186</v>
      </c>
      <c r="F26" s="1">
        <v>18307.95532646048</v>
      </c>
      <c r="G26" s="2"/>
    </row>
    <row r="27" spans="2:7" x14ac:dyDescent="0.2">
      <c r="B27" s="2"/>
      <c r="C27" s="1">
        <v>19113.195035460994</v>
      </c>
      <c r="D27" s="1">
        <v>20759.116731517508</v>
      </c>
      <c r="E27" s="1">
        <v>21929.88095238095</v>
      </c>
      <c r="F27" s="1">
        <v>19939.623015873014</v>
      </c>
      <c r="G27" s="2"/>
    </row>
    <row r="28" spans="2:7" x14ac:dyDescent="0.2">
      <c r="B28" s="2" t="s">
        <v>5</v>
      </c>
      <c r="C28" s="1">
        <f>AVERAGE(C24:C27)</f>
        <v>21004.747318964004</v>
      </c>
      <c r="D28" s="1">
        <f t="shared" ref="D28:F28" si="6">AVERAGE(D24:D27)</f>
        <v>21126.361047114435</v>
      </c>
      <c r="E28" s="1">
        <f t="shared" si="6"/>
        <v>21938.835316894249</v>
      </c>
      <c r="F28" s="1">
        <f t="shared" si="6"/>
        <v>19344.229615515236</v>
      </c>
      <c r="G28" s="2"/>
    </row>
    <row r="29" spans="2:7" x14ac:dyDescent="0.2">
      <c r="B29" s="2" t="s">
        <v>15</v>
      </c>
      <c r="C29" s="1">
        <f>STDEV(C24:C27)</f>
        <v>3455.8294492533046</v>
      </c>
      <c r="D29" s="1">
        <f t="shared" ref="D29:F29" si="7">STDEV(D24:D27)</f>
        <v>1470.5766894675728</v>
      </c>
      <c r="E29" s="1">
        <f t="shared" si="7"/>
        <v>1813.5633456354981</v>
      </c>
      <c r="F29" s="1">
        <f t="shared" si="7"/>
        <v>1153.3914356207299</v>
      </c>
      <c r="G29" s="2"/>
    </row>
    <row r="30" spans="2:7" x14ac:dyDescent="0.2">
      <c r="B30" s="2"/>
      <c r="G30" s="2"/>
    </row>
    <row r="31" spans="2:7" x14ac:dyDescent="0.2">
      <c r="B31" s="2"/>
      <c r="G31" s="2"/>
    </row>
    <row r="32" spans="2:7" x14ac:dyDescent="0.2">
      <c r="B32" s="2" t="s">
        <v>16</v>
      </c>
      <c r="C32" s="1">
        <f>C24*100/8925</f>
        <v>212.18831532613044</v>
      </c>
      <c r="D32" s="1">
        <f t="shared" ref="D32:F32" si="8">D24*100/8925</f>
        <v>237.48627872201513</v>
      </c>
      <c r="E32" s="1">
        <f t="shared" si="8"/>
        <v>224.1930788063257</v>
      </c>
      <c r="F32" s="1">
        <f t="shared" si="8"/>
        <v>206.77201271967863</v>
      </c>
      <c r="G32" s="2"/>
    </row>
    <row r="33" spans="2:7" x14ac:dyDescent="0.2">
      <c r="B33" s="2"/>
      <c r="C33" s="1">
        <f t="shared" ref="C33:F35" si="9">C25*100/8925</f>
        <v>221.9654104065869</v>
      </c>
      <c r="D33" s="1">
        <f t="shared" si="9"/>
        <v>258.27101086048458</v>
      </c>
      <c r="E33" s="1">
        <f t="shared" si="9"/>
        <v>273.03474794935892</v>
      </c>
      <c r="F33" s="1">
        <f t="shared" si="9"/>
        <v>231.65196621284176</v>
      </c>
      <c r="G33" s="2"/>
    </row>
    <row r="34" spans="2:7" x14ac:dyDescent="0.2">
      <c r="B34" s="2"/>
      <c r="C34" s="1">
        <f t="shared" si="9"/>
        <v>293.08206407563023</v>
      </c>
      <c r="D34" s="1">
        <f t="shared" si="9"/>
        <v>218.48727576136841</v>
      </c>
      <c r="E34" s="1">
        <f t="shared" si="9"/>
        <v>240.31234484315056</v>
      </c>
      <c r="F34" s="1">
        <f t="shared" si="9"/>
        <v>205.13115211720427</v>
      </c>
      <c r="G34" s="2"/>
    </row>
    <row r="35" spans="2:7" x14ac:dyDescent="0.2">
      <c r="B35" s="2"/>
      <c r="C35" s="1">
        <f t="shared" si="9"/>
        <v>214.15344577547333</v>
      </c>
      <c r="D35" s="1">
        <f t="shared" si="9"/>
        <v>232.59514545117656</v>
      </c>
      <c r="E35" s="1">
        <f t="shared" si="9"/>
        <v>245.71295184740561</v>
      </c>
      <c r="F35" s="1">
        <f t="shared" si="9"/>
        <v>223.41314303499175</v>
      </c>
      <c r="G35" s="2"/>
    </row>
    <row r="36" spans="2:7" x14ac:dyDescent="0.2">
      <c r="B36" s="2" t="s">
        <v>5</v>
      </c>
      <c r="C36" s="4">
        <f>AVERAGE(C32:C35)</f>
        <v>235.34730889595522</v>
      </c>
      <c r="D36" s="4">
        <f t="shared" ref="D36:F36" si="10">AVERAGE(D32:D35)</f>
        <v>236.70992769876116</v>
      </c>
      <c r="E36" s="4">
        <f t="shared" si="10"/>
        <v>245.8132808615602</v>
      </c>
      <c r="F36" s="4">
        <f t="shared" si="10"/>
        <v>216.74206852117911</v>
      </c>
      <c r="G36" s="2"/>
    </row>
    <row r="37" spans="2:7" x14ac:dyDescent="0.2">
      <c r="B37" s="2" t="s">
        <v>15</v>
      </c>
      <c r="C37" s="1">
        <f>STDEV(C32:C35)</f>
        <v>38.720778142894162</v>
      </c>
      <c r="D37" s="1">
        <f t="shared" ref="D37:F37" si="11">STDEV(D32:D35)</f>
        <v>16.477049741933595</v>
      </c>
      <c r="E37" s="1">
        <f t="shared" si="11"/>
        <v>20.320037486112014</v>
      </c>
      <c r="F37" s="1">
        <f t="shared" si="11"/>
        <v>12.923153340288289</v>
      </c>
      <c r="G37" s="2"/>
    </row>
    <row r="38" spans="2:7" x14ac:dyDescent="0.2">
      <c r="G38" s="3">
        <f>E36/(C36+F36)</f>
        <v>0.54372717683820504</v>
      </c>
    </row>
    <row r="39" spans="2:7" x14ac:dyDescent="0.2">
      <c r="G39" s="2"/>
    </row>
    <row r="40" spans="2:7" x14ac:dyDescent="0.2">
      <c r="G40" s="2"/>
    </row>
    <row r="41" spans="2:7" x14ac:dyDescent="0.2">
      <c r="B41" s="3" t="s">
        <v>94</v>
      </c>
      <c r="C41" s="1">
        <v>20449.261802575107</v>
      </c>
      <c r="D41" s="1">
        <v>16783.654901960781</v>
      </c>
      <c r="E41" s="1">
        <v>19028.842307692306</v>
      </c>
      <c r="F41" s="1">
        <v>16057.592156862745</v>
      </c>
      <c r="G41" s="2"/>
    </row>
    <row r="42" spans="2:7" x14ac:dyDescent="0.2">
      <c r="B42" s="2"/>
      <c r="C42" s="1">
        <v>16478.970149253732</v>
      </c>
      <c r="D42" s="1">
        <v>15404.55</v>
      </c>
      <c r="E42" s="1">
        <v>17657.571428571428</v>
      </c>
      <c r="F42" s="1">
        <v>16214.808118081181</v>
      </c>
      <c r="G42" s="2"/>
    </row>
    <row r="43" spans="2:7" x14ac:dyDescent="0.2">
      <c r="B43" s="2"/>
      <c r="C43" s="1">
        <v>13401.138888888891</v>
      </c>
      <c r="D43" s="1">
        <v>14529.755395683453</v>
      </c>
      <c r="E43" s="1">
        <v>19981.895622895623</v>
      </c>
      <c r="F43" s="1">
        <v>15653.614785992218</v>
      </c>
      <c r="G43" s="2"/>
    </row>
    <row r="44" spans="2:7" x14ac:dyDescent="0.2">
      <c r="B44" s="2"/>
      <c r="C44" s="1">
        <v>18346.134751773054</v>
      </c>
      <c r="D44" s="1">
        <v>16186.139097744361</v>
      </c>
      <c r="E44" s="1">
        <v>19644.069767441862</v>
      </c>
      <c r="F44" s="1">
        <v>14679.808625336927</v>
      </c>
      <c r="G44" s="2"/>
    </row>
    <row r="45" spans="2:7" x14ac:dyDescent="0.2">
      <c r="B45" s="2" t="s">
        <v>5</v>
      </c>
      <c r="C45" s="1">
        <f>AVERAGE(C41:C44)</f>
        <v>17168.876398122695</v>
      </c>
      <c r="D45" s="1">
        <f t="shared" ref="D45:F45" si="12">AVERAGE(D41:D44)</f>
        <v>15726.024848847148</v>
      </c>
      <c r="E45" s="1">
        <f t="shared" si="12"/>
        <v>19078.094781650303</v>
      </c>
      <c r="F45" s="1">
        <f t="shared" si="12"/>
        <v>15651.455921568268</v>
      </c>
      <c r="G45" s="2"/>
    </row>
    <row r="46" spans="2:7" x14ac:dyDescent="0.2">
      <c r="B46" s="2" t="s">
        <v>15</v>
      </c>
      <c r="C46" s="1">
        <f>STDEV(C41:C44)</f>
        <v>2989.9098204739566</v>
      </c>
      <c r="D46" s="1">
        <f t="shared" ref="D46:F46" si="13">STDEV(D41:D44)</f>
        <v>977.1886774997713</v>
      </c>
      <c r="E46" s="1">
        <f t="shared" si="13"/>
        <v>1025.9135844067534</v>
      </c>
      <c r="F46" s="1">
        <f t="shared" si="13"/>
        <v>689.54464876089776</v>
      </c>
      <c r="G46" s="2"/>
    </row>
    <row r="47" spans="2:7" x14ac:dyDescent="0.2">
      <c r="B47" s="2"/>
      <c r="G47" s="2"/>
    </row>
    <row r="48" spans="2:7" x14ac:dyDescent="0.2">
      <c r="B48" s="2"/>
      <c r="G48" s="2"/>
    </row>
    <row r="49" spans="2:7" x14ac:dyDescent="0.2">
      <c r="B49" s="2" t="s">
        <v>16</v>
      </c>
      <c r="C49" s="1">
        <f>C41*100/8925</f>
        <v>229.12338154145777</v>
      </c>
      <c r="D49" s="1">
        <f t="shared" ref="D49:F49" si="14">D41*100/8925</f>
        <v>188.05215576426644</v>
      </c>
      <c r="E49" s="1">
        <f t="shared" si="14"/>
        <v>213.20831717302303</v>
      </c>
      <c r="F49" s="1">
        <f t="shared" si="14"/>
        <v>179.91699895644533</v>
      </c>
      <c r="G49" s="2"/>
    </row>
    <row r="50" spans="2:7" x14ac:dyDescent="0.2">
      <c r="B50" s="2"/>
      <c r="C50" s="1">
        <f t="shared" ref="C50:F52" si="15">C42*100/8925</f>
        <v>184.63832100004183</v>
      </c>
      <c r="D50" s="1">
        <f t="shared" si="15"/>
        <v>172.6</v>
      </c>
      <c r="E50" s="1">
        <f t="shared" si="15"/>
        <v>197.84393757503</v>
      </c>
      <c r="F50" s="1">
        <f t="shared" si="15"/>
        <v>181.6785223314418</v>
      </c>
      <c r="G50" s="2"/>
    </row>
    <row r="51" spans="2:7" x14ac:dyDescent="0.2">
      <c r="B51" s="2"/>
      <c r="C51" s="1">
        <f t="shared" si="15"/>
        <v>150.15281668222846</v>
      </c>
      <c r="D51" s="1">
        <f t="shared" si="15"/>
        <v>162.79837978356809</v>
      </c>
      <c r="E51" s="1">
        <f t="shared" si="15"/>
        <v>223.88678569070726</v>
      </c>
      <c r="F51" s="1">
        <f t="shared" si="15"/>
        <v>175.3906418598568</v>
      </c>
      <c r="G51" s="2"/>
    </row>
    <row r="52" spans="2:7" x14ac:dyDescent="0.2">
      <c r="B52" s="2"/>
      <c r="C52" s="1">
        <f t="shared" si="15"/>
        <v>205.55893279297538</v>
      </c>
      <c r="D52" s="1">
        <f t="shared" si="15"/>
        <v>181.35730081506287</v>
      </c>
      <c r="E52" s="1">
        <f t="shared" si="15"/>
        <v>220.1016220441665</v>
      </c>
      <c r="F52" s="1">
        <f t="shared" si="15"/>
        <v>164.47964846315884</v>
      </c>
      <c r="G52" s="2"/>
    </row>
    <row r="53" spans="2:7" x14ac:dyDescent="0.2">
      <c r="B53" s="2" t="s">
        <v>5</v>
      </c>
      <c r="C53" s="4">
        <f>AVERAGE(C49:C52)</f>
        <v>192.36836300417588</v>
      </c>
      <c r="D53" s="4">
        <f t="shared" ref="D53:F53" si="16">AVERAGE(D49:D52)</f>
        <v>176.20195909072436</v>
      </c>
      <c r="E53" s="4">
        <f t="shared" si="16"/>
        <v>213.7601656207317</v>
      </c>
      <c r="F53" s="4">
        <f t="shared" si="16"/>
        <v>175.36645290272568</v>
      </c>
      <c r="G53" s="2"/>
    </row>
    <row r="54" spans="2:7" x14ac:dyDescent="0.2">
      <c r="B54" s="2" t="s">
        <v>15</v>
      </c>
      <c r="C54" s="1">
        <f>STDEV(C49:C52)</f>
        <v>33.500390145366289</v>
      </c>
      <c r="D54" s="1">
        <f t="shared" ref="D54:F54" si="17">STDEV(D49:D52)</f>
        <v>10.948892745095476</v>
      </c>
      <c r="E54" s="1">
        <f t="shared" si="17"/>
        <v>11.49483007738659</v>
      </c>
      <c r="F54" s="1">
        <f t="shared" si="17"/>
        <v>7.7259904623069842</v>
      </c>
      <c r="G54" s="2"/>
    </row>
    <row r="55" spans="2:7" x14ac:dyDescent="0.2">
      <c r="G55" s="3">
        <f>E53/(D53+F53)</f>
        <v>0.60801869089625216</v>
      </c>
    </row>
    <row r="56" spans="2:7" x14ac:dyDescent="0.2">
      <c r="G56" s="2"/>
    </row>
    <row r="57" spans="2:7" x14ac:dyDescent="0.2">
      <c r="G57" s="2"/>
    </row>
    <row r="58" spans="2:7" x14ac:dyDescent="0.2">
      <c r="B58" s="3" t="s">
        <v>95</v>
      </c>
      <c r="C58" s="1">
        <v>17647.537537537537</v>
      </c>
      <c r="D58" s="1">
        <v>19677.475274725279</v>
      </c>
      <c r="E58" s="1">
        <v>17676.281355932206</v>
      </c>
      <c r="F58" s="1">
        <v>24217.149812734082</v>
      </c>
      <c r="G58" s="2"/>
    </row>
    <row r="59" spans="2:7" x14ac:dyDescent="0.2">
      <c r="B59" s="2"/>
      <c r="C59" s="1">
        <v>16127.447712418301</v>
      </c>
      <c r="D59" s="1">
        <v>24720.705454545452</v>
      </c>
      <c r="E59" s="1">
        <v>16975.492857142854</v>
      </c>
      <c r="F59" s="1">
        <v>17422.644827586206</v>
      </c>
      <c r="G59" s="2"/>
    </row>
    <row r="60" spans="2:7" x14ac:dyDescent="0.2">
      <c r="B60" s="2"/>
      <c r="C60" s="1">
        <v>24916.389558232935</v>
      </c>
      <c r="D60" s="1">
        <v>23955.059440559442</v>
      </c>
      <c r="E60" s="1">
        <v>16940.638629283487</v>
      </c>
      <c r="F60" s="1">
        <v>17408.957364341084</v>
      </c>
      <c r="G60" s="2"/>
    </row>
    <row r="61" spans="2:7" x14ac:dyDescent="0.2">
      <c r="B61" s="2"/>
      <c r="E61" s="1">
        <v>20718.132890365447</v>
      </c>
      <c r="F61" s="1">
        <v>17783.603571428572</v>
      </c>
      <c r="G61" s="2"/>
    </row>
    <row r="62" spans="2:7" x14ac:dyDescent="0.2">
      <c r="B62" s="2" t="s">
        <v>5</v>
      </c>
      <c r="C62" s="1">
        <f>AVERAGE(C58:C60)</f>
        <v>19563.791602729591</v>
      </c>
      <c r="D62" s="1">
        <f>AVERAGE(D58:D60)</f>
        <v>22784.413389943391</v>
      </c>
      <c r="E62" s="1">
        <f t="shared" ref="E62:F62" si="18">AVERAGE(E58:E61)</f>
        <v>18077.636433180996</v>
      </c>
      <c r="F62" s="1">
        <f t="shared" si="18"/>
        <v>19208.088894022487</v>
      </c>
      <c r="G62" s="2"/>
    </row>
    <row r="63" spans="2:7" x14ac:dyDescent="0.2">
      <c r="B63" s="2" t="s">
        <v>15</v>
      </c>
      <c r="C63" s="1">
        <f>STDEV(C58:C60)</f>
        <v>4697.3819223107294</v>
      </c>
      <c r="D63" s="1">
        <f>STDEV(D58:D60)</f>
        <v>2717.7843537575736</v>
      </c>
      <c r="E63" s="1">
        <f t="shared" ref="E63:F63" si="19">STDEV(E58:E61)</f>
        <v>1792.6509147727677</v>
      </c>
      <c r="F63" s="1">
        <f t="shared" si="19"/>
        <v>3343.8767170813189</v>
      </c>
      <c r="G63" s="2"/>
    </row>
    <row r="64" spans="2:7" x14ac:dyDescent="0.2">
      <c r="B64" s="2"/>
      <c r="G64" s="2"/>
    </row>
    <row r="65" spans="2:7" x14ac:dyDescent="0.2">
      <c r="B65" s="2" t="s">
        <v>16</v>
      </c>
      <c r="C65" s="1">
        <f>C58*100/8925</f>
        <v>197.73151302563065</v>
      </c>
      <c r="D65" s="1">
        <f t="shared" ref="D65:F65" si="20">D58*100/8925</f>
        <v>220.47591344230005</v>
      </c>
      <c r="E65" s="1">
        <f t="shared" si="20"/>
        <v>198.0535726154869</v>
      </c>
      <c r="F65" s="1">
        <f t="shared" si="20"/>
        <v>271.34061414828102</v>
      </c>
      <c r="G65" s="2"/>
    </row>
    <row r="66" spans="2:7" x14ac:dyDescent="0.2">
      <c r="B66" s="2"/>
      <c r="C66" s="1">
        <f t="shared" ref="C66:F68" si="21">C59*100/8925</f>
        <v>180.69969425678769</v>
      </c>
      <c r="D66" s="1">
        <f t="shared" si="21"/>
        <v>276.98269416857653</v>
      </c>
      <c r="E66" s="1">
        <f t="shared" si="21"/>
        <v>190.20160064025606</v>
      </c>
      <c r="F66" s="1">
        <f t="shared" si="21"/>
        <v>195.21170675166616</v>
      </c>
      <c r="G66" s="2"/>
    </row>
    <row r="67" spans="2:7" x14ac:dyDescent="0.2">
      <c r="B67" s="2"/>
      <c r="C67" s="1">
        <f t="shared" si="21"/>
        <v>279.17523314546708</v>
      </c>
      <c r="D67" s="1">
        <f t="shared" si="21"/>
        <v>268.40402734520382</v>
      </c>
      <c r="E67" s="1">
        <f t="shared" si="21"/>
        <v>189.81107707880656</v>
      </c>
      <c r="F67" s="1">
        <f t="shared" si="21"/>
        <v>195.05834581894771</v>
      </c>
      <c r="G67" s="2"/>
    </row>
    <row r="68" spans="2:7" x14ac:dyDescent="0.2">
      <c r="B68" s="2"/>
      <c r="E68" s="1">
        <f t="shared" si="21"/>
        <v>232.13594274919268</v>
      </c>
      <c r="F68" s="1">
        <f t="shared" si="21"/>
        <v>199.25606242497</v>
      </c>
      <c r="G68" s="2"/>
    </row>
    <row r="69" spans="2:7" x14ac:dyDescent="0.2">
      <c r="B69" s="2" t="s">
        <v>5</v>
      </c>
      <c r="C69" s="4">
        <f>AVERAGE(C65:C68)</f>
        <v>219.20214680929516</v>
      </c>
      <c r="D69" s="4">
        <f t="shared" ref="D69:F69" si="22">AVERAGE(D65:D68)</f>
        <v>255.28754498536014</v>
      </c>
      <c r="E69" s="4">
        <f t="shared" si="22"/>
        <v>202.55054827093556</v>
      </c>
      <c r="F69" s="4">
        <f t="shared" si="22"/>
        <v>215.21668228596621</v>
      </c>
      <c r="G69" s="2"/>
    </row>
    <row r="70" spans="2:7" x14ac:dyDescent="0.2">
      <c r="B70" s="2" t="s">
        <v>15</v>
      </c>
      <c r="C70" s="1">
        <f>STDEV(C65:C68)</f>
        <v>52.63173022196893</v>
      </c>
      <c r="D70" s="1">
        <f t="shared" ref="D70:F70" si="23">STDEV(D65:D68)</f>
        <v>30.451365308208111</v>
      </c>
      <c r="E70" s="1">
        <f t="shared" si="23"/>
        <v>20.085724535269108</v>
      </c>
      <c r="F70" s="1">
        <f t="shared" si="23"/>
        <v>37.466405793628383</v>
      </c>
      <c r="G70" s="2"/>
    </row>
    <row r="71" spans="2:7" x14ac:dyDescent="0.2">
      <c r="G71" s="3">
        <f>D69/(E69+F69)</f>
        <v>0.61107604022711592</v>
      </c>
    </row>
    <row r="72" spans="2:7" x14ac:dyDescent="0.2">
      <c r="G72" s="2"/>
    </row>
    <row r="73" spans="2:7" x14ac:dyDescent="0.2">
      <c r="B73" s="3" t="s">
        <v>96</v>
      </c>
      <c r="C73" s="1">
        <v>4152.4733096085401</v>
      </c>
      <c r="D73" s="1">
        <v>6320.1217712177122</v>
      </c>
      <c r="E73" s="1">
        <v>84.328571428571422</v>
      </c>
      <c r="F73" s="1">
        <v>51.184615384615384</v>
      </c>
      <c r="G73" s="2"/>
    </row>
    <row r="74" spans="2:7" x14ac:dyDescent="0.2">
      <c r="B74" s="3"/>
      <c r="C74" s="1">
        <v>4352.377049180328</v>
      </c>
      <c r="D74" s="1">
        <v>5725.1272727272726</v>
      </c>
      <c r="E74" s="1">
        <v>74.464406779661019</v>
      </c>
      <c r="F74" s="1">
        <v>57.903083700440526</v>
      </c>
      <c r="G74" s="2"/>
    </row>
    <row r="75" spans="2:7" x14ac:dyDescent="0.2">
      <c r="B75" s="3"/>
      <c r="C75" s="1">
        <v>4215.5627376425855</v>
      </c>
      <c r="D75" s="1">
        <v>5199.5704467353953</v>
      </c>
      <c r="E75" s="1">
        <v>90.588014981273403</v>
      </c>
      <c r="F75" s="1">
        <v>53.349593495934961</v>
      </c>
      <c r="G75" s="2"/>
    </row>
    <row r="76" spans="2:7" x14ac:dyDescent="0.2">
      <c r="B76" s="3"/>
      <c r="C76" s="1">
        <v>5153.8771428571426</v>
      </c>
      <c r="D76" s="1">
        <v>5903.8953068592054</v>
      </c>
      <c r="E76" s="1">
        <v>78.676000000000002</v>
      </c>
      <c r="F76" s="1">
        <v>53.130769230769225</v>
      </c>
      <c r="G76" s="2"/>
    </row>
    <row r="77" spans="2:7" x14ac:dyDescent="0.2">
      <c r="B77" s="2" t="s">
        <v>5</v>
      </c>
      <c r="C77" s="1">
        <f>AVERAGE(C73:C76)</f>
        <v>4468.5725598221488</v>
      </c>
      <c r="D77" s="1">
        <f t="shared" ref="D77:F77" si="24">AVERAGE(D73:D76)</f>
        <v>5787.1786993848964</v>
      </c>
      <c r="E77" s="1">
        <f t="shared" si="24"/>
        <v>82.014248297376469</v>
      </c>
      <c r="F77" s="1">
        <f t="shared" si="24"/>
        <v>53.892015452940022</v>
      </c>
      <c r="G77" s="2"/>
    </row>
    <row r="78" spans="2:7" x14ac:dyDescent="0.2">
      <c r="B78" s="2" t="s">
        <v>15</v>
      </c>
      <c r="C78" s="1">
        <f>STDEV(C73:C76)</f>
        <v>464.42669831632924</v>
      </c>
      <c r="D78" s="1">
        <f t="shared" ref="D78:F78" si="25">STDEV(D73:D76)</f>
        <v>464.3220586356544</v>
      </c>
      <c r="E78" s="1">
        <f t="shared" si="25"/>
        <v>7.0002279806456267</v>
      </c>
      <c r="F78" s="1">
        <f t="shared" si="25"/>
        <v>2.8456048569845116</v>
      </c>
      <c r="G78" s="2"/>
    </row>
    <row r="79" spans="2:7" x14ac:dyDescent="0.2">
      <c r="B79" s="2"/>
      <c r="G79" s="2"/>
    </row>
    <row r="80" spans="2:7" x14ac:dyDescent="0.2">
      <c r="B80" s="2" t="s">
        <v>16</v>
      </c>
      <c r="C80" s="1">
        <f>C73*100/8925</f>
        <v>46.526311592252547</v>
      </c>
      <c r="D80" s="1">
        <f t="shared" ref="D80:F80" si="26">D73*100/8925</f>
        <v>70.813689313363724</v>
      </c>
      <c r="E80" s="1">
        <f t="shared" si="26"/>
        <v>0.94485794317727079</v>
      </c>
      <c r="F80" s="1">
        <f t="shared" si="26"/>
        <v>0.57349709114414993</v>
      </c>
      <c r="G80" s="2"/>
    </row>
    <row r="81" spans="2:7" x14ac:dyDescent="0.2">
      <c r="B81" s="2"/>
      <c r="C81" s="1">
        <f t="shared" ref="C81:F83" si="27">C74*100/8925</f>
        <v>48.766129402580709</v>
      </c>
      <c r="D81" s="1">
        <f t="shared" si="27"/>
        <v>64.147084288260757</v>
      </c>
      <c r="E81" s="1">
        <f t="shared" si="27"/>
        <v>0.83433508996819072</v>
      </c>
      <c r="F81" s="1">
        <f t="shared" si="27"/>
        <v>0.64877404706375941</v>
      </c>
      <c r="G81" s="2"/>
    </row>
    <row r="82" spans="2:7" x14ac:dyDescent="0.2">
      <c r="B82" s="2"/>
      <c r="C82" s="1">
        <f t="shared" si="27"/>
        <v>47.233195939972944</v>
      </c>
      <c r="D82" s="1">
        <f t="shared" si="27"/>
        <v>58.258492400396584</v>
      </c>
      <c r="E82" s="1">
        <f t="shared" si="27"/>
        <v>1.0149917644960607</v>
      </c>
      <c r="F82" s="1">
        <f t="shared" si="27"/>
        <v>0.59775454897406122</v>
      </c>
      <c r="G82" s="2"/>
    </row>
    <row r="83" spans="2:7" x14ac:dyDescent="0.2">
      <c r="B83" s="2"/>
      <c r="C83" s="1">
        <f t="shared" si="27"/>
        <v>57.746522609043616</v>
      </c>
      <c r="D83" s="1">
        <f t="shared" si="27"/>
        <v>66.150087471811815</v>
      </c>
      <c r="E83" s="1">
        <f t="shared" si="27"/>
        <v>0.8815238095238096</v>
      </c>
      <c r="F83" s="1">
        <f t="shared" si="27"/>
        <v>0.59530273647920706</v>
      </c>
      <c r="G83" s="2"/>
    </row>
    <row r="84" spans="2:7" x14ac:dyDescent="0.2">
      <c r="B84" s="2" t="s">
        <v>5</v>
      </c>
      <c r="C84" s="4">
        <f>AVERAGE(C80:C83)</f>
        <v>50.068039885962449</v>
      </c>
      <c r="D84" s="4">
        <f t="shared" ref="D84:F84" si="28">AVERAGE(D80:D83)</f>
        <v>64.842338368458229</v>
      </c>
      <c r="E84" s="4">
        <f t="shared" si="28"/>
        <v>0.91892715179133289</v>
      </c>
      <c r="F84" s="4">
        <f t="shared" si="28"/>
        <v>0.60383210591529435</v>
      </c>
      <c r="G84" s="2"/>
    </row>
    <row r="85" spans="2:7" x14ac:dyDescent="0.2">
      <c r="B85" s="2" t="s">
        <v>15</v>
      </c>
      <c r="C85" s="1">
        <f>STDEV(C80:C83)</f>
        <v>5.2036604853370232</v>
      </c>
      <c r="D85" s="1">
        <f t="shared" ref="D85:F85" si="29">STDEV(D80:D83)</f>
        <v>5.2024880519401053</v>
      </c>
      <c r="E85" s="1">
        <f t="shared" si="29"/>
        <v>7.8433926954012648E-2</v>
      </c>
      <c r="F85" s="1">
        <f t="shared" si="29"/>
        <v>3.1883527809350283E-2</v>
      </c>
      <c r="G85" s="2"/>
    </row>
    <row r="86" spans="2:7" x14ac:dyDescent="0.2">
      <c r="B86" s="3"/>
      <c r="G86" s="3">
        <f>D84/(E84+F84)</f>
        <v>42.582133741951388</v>
      </c>
    </row>
    <row r="87" spans="2:7" x14ac:dyDescent="0.2">
      <c r="B87" s="3"/>
      <c r="G87" s="2"/>
    </row>
    <row r="88" spans="2:7" x14ac:dyDescent="0.2">
      <c r="B88" s="3"/>
      <c r="G88" s="2"/>
    </row>
    <row r="89" spans="2:7" x14ac:dyDescent="0.2">
      <c r="B89" s="3" t="s">
        <v>97</v>
      </c>
      <c r="C89" s="1">
        <v>1263.0338983050847</v>
      </c>
      <c r="D89" s="1">
        <v>5389.4366666666674</v>
      </c>
      <c r="E89" s="1">
        <v>264.28695652173911</v>
      </c>
      <c r="F89" s="1">
        <v>51.614457831325304</v>
      </c>
      <c r="G89" s="2"/>
    </row>
    <row r="90" spans="2:7" x14ac:dyDescent="0.2">
      <c r="C90" s="1">
        <v>1185.8857142857141</v>
      </c>
      <c r="D90" s="1">
        <v>4940.0584192439865</v>
      </c>
      <c r="E90" s="1">
        <v>250.38405797101447</v>
      </c>
      <c r="F90" s="1">
        <v>47.472527472527474</v>
      </c>
      <c r="G90" s="2"/>
    </row>
    <row r="91" spans="2:7" x14ac:dyDescent="0.2">
      <c r="C91" s="1">
        <v>1434.480836236934</v>
      </c>
      <c r="D91" s="1">
        <v>5293.4591194968552</v>
      </c>
      <c r="E91" s="1">
        <v>249.90102389078501</v>
      </c>
      <c r="F91" s="1">
        <v>35.504249291784703</v>
      </c>
      <c r="G91" s="2"/>
    </row>
    <row r="92" spans="2:7" x14ac:dyDescent="0.2">
      <c r="C92" s="1">
        <v>1382.7682119205299</v>
      </c>
      <c r="D92" s="1">
        <v>5921.28</v>
      </c>
      <c r="E92" s="1">
        <v>401.83502538071065</v>
      </c>
      <c r="F92" s="1">
        <v>49.450184501845015</v>
      </c>
      <c r="G92" s="2"/>
    </row>
    <row r="93" spans="2:7" x14ac:dyDescent="0.2">
      <c r="B93" s="2" t="s">
        <v>5</v>
      </c>
      <c r="C93" s="1">
        <f>AVERAGE(C89:C92)</f>
        <v>1316.5421651870656</v>
      </c>
      <c r="D93" s="1">
        <f t="shared" ref="D93:F93" si="30">AVERAGE(D89:D92)</f>
        <v>5386.0585513518772</v>
      </c>
      <c r="E93" s="1">
        <f t="shared" si="30"/>
        <v>291.6017659410623</v>
      </c>
      <c r="F93" s="1">
        <f t="shared" si="30"/>
        <v>46.010354774370626</v>
      </c>
      <c r="G93" s="2"/>
    </row>
    <row r="94" spans="2:7" x14ac:dyDescent="0.2">
      <c r="B94" s="2" t="s">
        <v>15</v>
      </c>
      <c r="C94" s="1">
        <f>STDEV(C89:C92)</f>
        <v>112.88587479072633</v>
      </c>
      <c r="D94" s="1">
        <f t="shared" ref="D94:F94" si="31">STDEV(D89:D92)</f>
        <v>405.77669695544108</v>
      </c>
      <c r="E94" s="1">
        <f t="shared" si="31"/>
        <v>73.79096972338084</v>
      </c>
      <c r="F94" s="1">
        <f t="shared" si="31"/>
        <v>7.2054285331140582</v>
      </c>
      <c r="G94" s="2"/>
    </row>
    <row r="95" spans="2:7" x14ac:dyDescent="0.2">
      <c r="B95" s="2"/>
      <c r="G95" s="2"/>
    </row>
    <row r="96" spans="2:7" x14ac:dyDescent="0.2">
      <c r="B96" s="2" t="s">
        <v>16</v>
      </c>
      <c r="C96" s="1">
        <f t="shared" ref="C96:F99" si="32">C89*100/8925</f>
        <v>14.151640317143807</v>
      </c>
      <c r="D96" s="1">
        <f t="shared" si="32"/>
        <v>60.385845004668546</v>
      </c>
      <c r="E96" s="1">
        <f t="shared" si="32"/>
        <v>2.9611983924004384</v>
      </c>
      <c r="F96" s="1">
        <f t="shared" si="32"/>
        <v>0.57831325301204828</v>
      </c>
      <c r="G96" s="2"/>
    </row>
    <row r="97" spans="2:7" x14ac:dyDescent="0.2">
      <c r="B97" s="2"/>
      <c r="C97" s="1">
        <f t="shared" si="32"/>
        <v>13.287234893957582</v>
      </c>
      <c r="D97" s="1">
        <f t="shared" si="32"/>
        <v>55.350794613378</v>
      </c>
      <c r="E97" s="1">
        <f t="shared" si="32"/>
        <v>2.8054236187228514</v>
      </c>
      <c r="F97" s="1">
        <f t="shared" si="32"/>
        <v>0.5319050697201958</v>
      </c>
      <c r="G97" s="2"/>
    </row>
    <row r="98" spans="2:7" x14ac:dyDescent="0.2">
      <c r="B98" s="2"/>
      <c r="C98" s="1">
        <f t="shared" si="32"/>
        <v>16.072614411618311</v>
      </c>
      <c r="D98" s="1">
        <f t="shared" si="32"/>
        <v>59.31046632489474</v>
      </c>
      <c r="E98" s="1">
        <f t="shared" si="32"/>
        <v>2.8000114721656582</v>
      </c>
      <c r="F98" s="1">
        <f t="shared" si="32"/>
        <v>0.39780671475389023</v>
      </c>
      <c r="G98" s="2"/>
    </row>
    <row r="99" spans="2:7" x14ac:dyDescent="0.2">
      <c r="B99" s="2"/>
      <c r="C99" s="1">
        <f t="shared" si="32"/>
        <v>15.493201254011542</v>
      </c>
      <c r="D99" s="1">
        <f t="shared" si="32"/>
        <v>66.344873949579835</v>
      </c>
      <c r="E99" s="1">
        <f t="shared" si="32"/>
        <v>4.5023532255541809</v>
      </c>
      <c r="F99" s="1">
        <f t="shared" si="32"/>
        <v>0.55406369189742311</v>
      </c>
      <c r="G99" s="2"/>
    </row>
    <row r="100" spans="2:7" x14ac:dyDescent="0.2">
      <c r="B100" s="2" t="s">
        <v>5</v>
      </c>
      <c r="C100" s="4">
        <f>AVERAGE(C96:C99)</f>
        <v>14.751172719182811</v>
      </c>
      <c r="D100" s="4">
        <f t="shared" ref="D100:F100" si="33">AVERAGE(D96:D99)</f>
        <v>60.347994973130284</v>
      </c>
      <c r="E100" s="4">
        <f t="shared" si="33"/>
        <v>3.2672466772107822</v>
      </c>
      <c r="F100" s="4">
        <f t="shared" si="33"/>
        <v>0.51552218234588931</v>
      </c>
      <c r="G100" s="2"/>
    </row>
    <row r="101" spans="2:7" x14ac:dyDescent="0.2">
      <c r="B101" s="2" t="s">
        <v>15</v>
      </c>
      <c r="C101" s="1">
        <f>STDEV(C96:C99)</f>
        <v>1.264827728747635</v>
      </c>
      <c r="D101" s="1">
        <f t="shared" ref="D101:F101" si="34">STDEV(D96:D99)</f>
        <v>4.5465176129461211</v>
      </c>
      <c r="E101" s="1">
        <f t="shared" si="34"/>
        <v>0.82678957673255704</v>
      </c>
      <c r="F101" s="1">
        <f t="shared" si="34"/>
        <v>8.0733092808001145E-2</v>
      </c>
      <c r="G101" s="2"/>
    </row>
    <row r="102" spans="2:7" x14ac:dyDescent="0.2">
      <c r="G102" s="3">
        <f>D100/(E100+F100)</f>
        <v>15.953392135146972</v>
      </c>
    </row>
    <row r="103" spans="2:7" x14ac:dyDescent="0.2">
      <c r="G103" s="2"/>
    </row>
    <row r="104" spans="2:7" x14ac:dyDescent="0.2">
      <c r="G104" s="2"/>
    </row>
    <row r="105" spans="2:7" x14ac:dyDescent="0.2">
      <c r="G105" s="2"/>
    </row>
    <row r="106" spans="2:7" x14ac:dyDescent="0.2">
      <c r="G106" s="2"/>
    </row>
    <row r="107" spans="2:7" x14ac:dyDescent="0.2">
      <c r="B107" s="3" t="s">
        <v>98</v>
      </c>
      <c r="C107" s="1">
        <v>14989.519083969464</v>
      </c>
      <c r="D107" s="1">
        <v>14903.158536585366</v>
      </c>
      <c r="E107" s="1">
        <v>14275.325688073395</v>
      </c>
      <c r="F107" s="1">
        <v>10742.937716262975</v>
      </c>
      <c r="G107" s="2"/>
    </row>
    <row r="108" spans="2:7" x14ac:dyDescent="0.2">
      <c r="B108" s="2"/>
      <c r="C108" s="1">
        <v>13119.868312757202</v>
      </c>
      <c r="D108" s="1">
        <v>13539.803571428571</v>
      </c>
      <c r="E108" s="1">
        <v>12084.02510460251</v>
      </c>
      <c r="F108" s="1">
        <v>13340.279835390947</v>
      </c>
      <c r="G108" s="2"/>
    </row>
    <row r="109" spans="2:7" x14ac:dyDescent="0.2">
      <c r="B109" s="2"/>
      <c r="C109" s="1">
        <v>13253.007633587786</v>
      </c>
      <c r="D109" s="1">
        <v>13368.395759717316</v>
      </c>
      <c r="E109" s="1">
        <v>11694.323076923076</v>
      </c>
      <c r="F109" s="1">
        <v>11065.319727891156</v>
      </c>
      <c r="G109" s="2"/>
    </row>
    <row r="110" spans="2:7" x14ac:dyDescent="0.2">
      <c r="B110" s="2"/>
      <c r="D110" s="1">
        <v>9861.0438871473361</v>
      </c>
      <c r="E110" s="1">
        <v>10378.773162939297</v>
      </c>
      <c r="F110" s="1">
        <v>11567.03157894737</v>
      </c>
      <c r="G110" s="2"/>
    </row>
    <row r="111" spans="2:7" x14ac:dyDescent="0.2">
      <c r="B111" s="2" t="s">
        <v>5</v>
      </c>
      <c r="C111" s="1">
        <f>AVERAGE(C107:C109)</f>
        <v>13787.465010104817</v>
      </c>
      <c r="D111" s="1">
        <f t="shared" ref="D111:F111" si="35">AVERAGE(D107:D110)</f>
        <v>12918.100438719648</v>
      </c>
      <c r="E111" s="1">
        <f t="shared" si="35"/>
        <v>12108.111758134568</v>
      </c>
      <c r="F111" s="1">
        <f t="shared" si="35"/>
        <v>11678.892214623111</v>
      </c>
      <c r="G111" s="2"/>
    </row>
    <row r="112" spans="2:7" x14ac:dyDescent="0.2">
      <c r="B112" s="2" t="s">
        <v>15</v>
      </c>
      <c r="C112" s="1">
        <f>STDEV(C107:C109)</f>
        <v>1043.1356657016156</v>
      </c>
      <c r="D112" s="1">
        <f t="shared" ref="D112:F112" si="36">STDEV(D107:D110)</f>
        <v>2150.606974224238</v>
      </c>
      <c r="E112" s="1">
        <f t="shared" si="36"/>
        <v>1618.5620608562958</v>
      </c>
      <c r="F112" s="1">
        <f t="shared" si="36"/>
        <v>1158.3326591455211</v>
      </c>
      <c r="G112" s="2"/>
    </row>
    <row r="113" spans="2:7" x14ac:dyDescent="0.2">
      <c r="B113" s="2"/>
      <c r="G113" s="2"/>
    </row>
    <row r="114" spans="2:7" x14ac:dyDescent="0.2">
      <c r="B114" s="2"/>
      <c r="G114" s="2"/>
    </row>
    <row r="115" spans="2:7" x14ac:dyDescent="0.2">
      <c r="B115" s="2" t="s">
        <v>16</v>
      </c>
      <c r="C115" s="1">
        <f>C107*100/8925</f>
        <v>167.94979365792116</v>
      </c>
      <c r="D115" s="1">
        <f t="shared" ref="D115:F115" si="37">D107*100/8925</f>
        <v>166.98216847714696</v>
      </c>
      <c r="E115" s="1">
        <f t="shared" si="37"/>
        <v>159.94762675712488</v>
      </c>
      <c r="F115" s="1">
        <f t="shared" si="37"/>
        <v>120.3690500421622</v>
      </c>
      <c r="G115" s="2"/>
    </row>
    <row r="116" spans="2:7" x14ac:dyDescent="0.2">
      <c r="B116" s="2"/>
      <c r="C116" s="1">
        <f t="shared" ref="C116:F118" si="38">C108*100/8925</f>
        <v>147.00132563313392</v>
      </c>
      <c r="D116" s="1">
        <f t="shared" si="38"/>
        <v>151.70648259303721</v>
      </c>
      <c r="E116" s="1">
        <f t="shared" si="38"/>
        <v>135.39523926725502</v>
      </c>
      <c r="F116" s="1">
        <f t="shared" si="38"/>
        <v>149.47092252538877</v>
      </c>
      <c r="G116" s="2"/>
    </row>
    <row r="117" spans="2:7" x14ac:dyDescent="0.2">
      <c r="B117" s="2"/>
      <c r="C117" s="1">
        <f t="shared" si="38"/>
        <v>148.4930827292749</v>
      </c>
      <c r="D117" s="1">
        <f t="shared" si="38"/>
        <v>149.78594688758898</v>
      </c>
      <c r="E117" s="1">
        <f t="shared" si="38"/>
        <v>131.02882999353585</v>
      </c>
      <c r="F117" s="1">
        <f t="shared" si="38"/>
        <v>123.98117342174963</v>
      </c>
      <c r="G117" s="2"/>
    </row>
    <row r="118" spans="2:7" x14ac:dyDescent="0.2">
      <c r="B118" s="2"/>
      <c r="D118" s="1">
        <f t="shared" si="38"/>
        <v>110.48788669072646</v>
      </c>
      <c r="E118" s="1">
        <f t="shared" si="38"/>
        <v>116.28877493489408</v>
      </c>
      <c r="F118" s="1">
        <f t="shared" si="38"/>
        <v>129.60259472209938</v>
      </c>
      <c r="G118" s="2"/>
    </row>
    <row r="119" spans="2:7" x14ac:dyDescent="0.2">
      <c r="B119" s="2" t="s">
        <v>5</v>
      </c>
      <c r="C119" s="4">
        <f>AVERAGE(C115:C118)</f>
        <v>154.48140067344332</v>
      </c>
      <c r="D119" s="4">
        <f t="shared" ref="D119:F119" si="39">AVERAGE(D115:D118)</f>
        <v>144.74062116212491</v>
      </c>
      <c r="E119" s="4">
        <f t="shared" si="39"/>
        <v>135.66511773820244</v>
      </c>
      <c r="F119" s="4">
        <f t="shared" si="39"/>
        <v>130.85593517785</v>
      </c>
      <c r="G119" s="2"/>
    </row>
    <row r="120" spans="2:7" x14ac:dyDescent="0.2">
      <c r="B120" s="2" t="s">
        <v>15</v>
      </c>
      <c r="C120" s="1">
        <f>STDEV(C115:C118)</f>
        <v>11.687794573687569</v>
      </c>
      <c r="D120" s="1">
        <f t="shared" ref="D120:F120" si="40">STDEV(D115:D118)</f>
        <v>24.096436685985829</v>
      </c>
      <c r="E120" s="1">
        <f t="shared" si="40"/>
        <v>18.13514914124702</v>
      </c>
      <c r="F120" s="1">
        <f t="shared" si="40"/>
        <v>12.97851718930556</v>
      </c>
      <c r="G120" s="2"/>
    </row>
    <row r="121" spans="2:7" x14ac:dyDescent="0.2">
      <c r="B121" s="2"/>
      <c r="G121" s="3">
        <f>C119/(E119+F119)</f>
        <v>0.57962175589221143</v>
      </c>
    </row>
    <row r="122" spans="2:7" x14ac:dyDescent="0.2">
      <c r="G122" s="2"/>
    </row>
    <row r="123" spans="2:7" x14ac:dyDescent="0.2">
      <c r="G123" s="2"/>
    </row>
    <row r="124" spans="2:7" x14ac:dyDescent="0.2">
      <c r="G124" s="2"/>
    </row>
    <row r="125" spans="2:7" x14ac:dyDescent="0.2">
      <c r="G125" s="2"/>
    </row>
    <row r="127" spans="2:7" x14ac:dyDescent="0.2">
      <c r="B127" s="1" t="s">
        <v>107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4A4686-195B-9A47-8D01-72F005B4204A}">
  <dimension ref="A1:Q37"/>
  <sheetViews>
    <sheetView zoomScaleNormal="100" workbookViewId="0">
      <selection activeCell="I45" sqref="I45"/>
    </sheetView>
  </sheetViews>
  <sheetFormatPr baseColWidth="10" defaultRowHeight="16" x14ac:dyDescent="0.2"/>
  <cols>
    <col min="1" max="1" width="52.1640625" style="1" customWidth="1"/>
    <col min="2" max="6" width="10.83203125" style="1"/>
    <col min="7" max="7" width="17.5" style="1" customWidth="1"/>
    <col min="8" max="8" width="10.83203125" style="1"/>
    <col min="9" max="9" width="24.1640625" style="1" customWidth="1"/>
    <col min="10" max="16" width="10.83203125" style="1"/>
    <col min="17" max="17" width="12.83203125" style="1" customWidth="1"/>
    <col min="18" max="16384" width="10.83203125" style="1"/>
  </cols>
  <sheetData>
    <row r="1" spans="1:17" x14ac:dyDescent="0.2">
      <c r="A1" s="1" t="s">
        <v>108</v>
      </c>
      <c r="G1" s="2"/>
      <c r="P1" s="2"/>
      <c r="Q1" s="2"/>
    </row>
    <row r="2" spans="1:17" x14ac:dyDescent="0.2">
      <c r="A2" s="2" t="s">
        <v>109</v>
      </c>
      <c r="B2" s="3"/>
      <c r="C2" s="8"/>
      <c r="D2" s="8"/>
      <c r="E2" s="8"/>
      <c r="F2" s="8"/>
      <c r="G2" s="9"/>
      <c r="Q2" s="2"/>
    </row>
    <row r="3" spans="1:17" x14ac:dyDescent="0.2">
      <c r="A3" s="1" t="s">
        <v>110</v>
      </c>
      <c r="C3" s="4" t="s">
        <v>46</v>
      </c>
      <c r="G3" s="2"/>
      <c r="L3" s="3" t="s">
        <v>47</v>
      </c>
      <c r="Q3" s="2"/>
    </row>
    <row r="4" spans="1:17" x14ac:dyDescent="0.2">
      <c r="G4" s="2" t="s">
        <v>39</v>
      </c>
      <c r="H4" s="2" t="s">
        <v>111</v>
      </c>
      <c r="J4" s="1" t="s">
        <v>112</v>
      </c>
      <c r="Q4" s="2" t="s">
        <v>39</v>
      </c>
    </row>
    <row r="5" spans="1:17" x14ac:dyDescent="0.2">
      <c r="C5" s="3" t="s">
        <v>0</v>
      </c>
      <c r="D5" s="3" t="s">
        <v>1</v>
      </c>
      <c r="E5" s="3" t="s">
        <v>2</v>
      </c>
      <c r="F5" s="3" t="s">
        <v>3</v>
      </c>
      <c r="G5" s="2"/>
      <c r="H5" s="2"/>
      <c r="L5" s="3" t="s">
        <v>0</v>
      </c>
      <c r="M5" s="3" t="s">
        <v>1</v>
      </c>
      <c r="N5" s="3" t="s">
        <v>2</v>
      </c>
      <c r="O5" s="3" t="s">
        <v>3</v>
      </c>
      <c r="Q5" s="2"/>
    </row>
    <row r="6" spans="1:17" x14ac:dyDescent="0.2">
      <c r="B6" s="3" t="s">
        <v>4</v>
      </c>
      <c r="C6" s="1">
        <v>100.00091880213033</v>
      </c>
      <c r="D6" s="1">
        <v>30.663287810581426</v>
      </c>
      <c r="E6" s="1">
        <v>19.171906839282471</v>
      </c>
      <c r="F6" s="1">
        <v>2.2566910192171039</v>
      </c>
      <c r="G6" s="3">
        <v>4.6667037882026108</v>
      </c>
      <c r="I6" s="1" t="s">
        <v>113</v>
      </c>
      <c r="L6" s="1">
        <v>100.00114622159994</v>
      </c>
      <c r="M6" s="1">
        <v>8.4380017144105945</v>
      </c>
      <c r="N6" s="1">
        <v>6.0731077697832037</v>
      </c>
      <c r="O6" s="1">
        <v>0.65966010281805887</v>
      </c>
      <c r="Q6" s="3">
        <v>14.852902716065813</v>
      </c>
    </row>
    <row r="7" spans="1:17" x14ac:dyDescent="0.2">
      <c r="B7" s="3" t="s">
        <v>28</v>
      </c>
      <c r="C7" s="1">
        <v>87.573052336095898</v>
      </c>
      <c r="D7" s="1">
        <v>18.345218988274659</v>
      </c>
      <c r="E7" s="1">
        <v>25.022319463357967</v>
      </c>
      <c r="F7" s="1">
        <v>1.4039344432001957</v>
      </c>
      <c r="G7" s="3">
        <v>4.4342686708042853</v>
      </c>
      <c r="H7" s="2" t="s">
        <v>114</v>
      </c>
      <c r="L7" s="1">
        <v>26.688315688787338</v>
      </c>
      <c r="M7" s="1">
        <v>0.65720415757020034</v>
      </c>
      <c r="N7" s="1">
        <v>0.75525542089656272</v>
      </c>
      <c r="O7" s="1">
        <v>0.24358542874898731</v>
      </c>
      <c r="Q7" s="3">
        <v>29.627691187951349</v>
      </c>
    </row>
    <row r="8" spans="1:17" x14ac:dyDescent="0.2">
      <c r="B8" s="3" t="s">
        <v>9</v>
      </c>
      <c r="C8" s="1">
        <v>82.119612815389033</v>
      </c>
      <c r="D8" s="1">
        <v>25.357184745463325</v>
      </c>
      <c r="E8" s="1">
        <v>37.619092008951824</v>
      </c>
      <c r="F8" s="1">
        <v>2.6240918911628368</v>
      </c>
      <c r="G8" s="3">
        <v>2.9348057946683661</v>
      </c>
      <c r="H8" s="2" t="s">
        <v>114</v>
      </c>
      <c r="L8" s="1">
        <v>59.361711054415082</v>
      </c>
      <c r="M8" s="1">
        <v>2.2424621598749015</v>
      </c>
      <c r="N8" s="1">
        <v>1.8837584846980817</v>
      </c>
      <c r="O8" s="1">
        <v>0.82858632863010218</v>
      </c>
      <c r="Q8" s="3">
        <v>21.885753891878988</v>
      </c>
    </row>
    <row r="9" spans="1:17" x14ac:dyDescent="0.2">
      <c r="B9" s="3" t="s">
        <v>21</v>
      </c>
      <c r="C9" s="1">
        <v>32.673837468514371</v>
      </c>
      <c r="D9" s="1">
        <v>13.182820345266583</v>
      </c>
      <c r="E9" s="1">
        <v>8.4103729923341373</v>
      </c>
      <c r="F9" s="1">
        <v>1.1070814991300806</v>
      </c>
      <c r="G9" s="3">
        <v>3.4330437301085164</v>
      </c>
      <c r="H9" s="2" t="s">
        <v>115</v>
      </c>
      <c r="L9" s="1">
        <v>1.0658725710000001</v>
      </c>
      <c r="M9" s="1">
        <v>0.60119330000000004</v>
      </c>
      <c r="N9" s="1">
        <v>0.37623899999999999</v>
      </c>
      <c r="O9" s="1">
        <v>0.25089</v>
      </c>
      <c r="Q9" s="3">
        <v>1.6996053499999999</v>
      </c>
    </row>
    <row r="10" spans="1:17" x14ac:dyDescent="0.2">
      <c r="B10" s="3" t="s">
        <v>33</v>
      </c>
      <c r="C10" s="8">
        <v>68.023387488544074</v>
      </c>
      <c r="D10" s="8">
        <v>81.08689040534783</v>
      </c>
      <c r="E10" s="8">
        <v>23.487985650033856</v>
      </c>
      <c r="F10" s="8">
        <v>2.5063878093674443</v>
      </c>
      <c r="G10" s="3">
        <v>3.1194016094287278</v>
      </c>
      <c r="H10" s="2" t="s">
        <v>114</v>
      </c>
      <c r="L10" s="1">
        <v>27.111643334376293</v>
      </c>
      <c r="M10" s="1">
        <v>58.157563383158013</v>
      </c>
      <c r="N10" s="1">
        <v>1.6414764797205978</v>
      </c>
      <c r="O10" s="1">
        <v>0.33148602310076014</v>
      </c>
      <c r="Q10" s="3">
        <v>29.477277596503765</v>
      </c>
    </row>
    <row r="11" spans="1:17" x14ac:dyDescent="0.2">
      <c r="B11" s="3" t="s">
        <v>31</v>
      </c>
      <c r="C11" s="1">
        <v>63.030378128019947</v>
      </c>
      <c r="D11" s="1">
        <v>71.347474312357122</v>
      </c>
      <c r="E11" s="1">
        <v>8.0050083977068525</v>
      </c>
      <c r="F11" s="1">
        <v>0.60611239207388035</v>
      </c>
      <c r="G11" s="3">
        <v>8.2855038332558166</v>
      </c>
      <c r="H11" s="2">
        <v>1</v>
      </c>
      <c r="L11" s="1">
        <v>13.117645663033608</v>
      </c>
      <c r="M11" s="1">
        <v>25.042285422343326</v>
      </c>
      <c r="N11" s="1">
        <v>0.51693560399636695</v>
      </c>
      <c r="O11" s="1">
        <v>0.29230507720254317</v>
      </c>
      <c r="P11" s="2"/>
      <c r="Q11" s="3">
        <v>30.945410931692855</v>
      </c>
    </row>
    <row r="12" spans="1:17" x14ac:dyDescent="0.2">
      <c r="B12" s="2"/>
      <c r="G12" s="2"/>
      <c r="H12" s="2"/>
      <c r="Q12" s="3"/>
    </row>
    <row r="13" spans="1:17" x14ac:dyDescent="0.2">
      <c r="B13" s="3" t="s">
        <v>11</v>
      </c>
      <c r="C13" s="1">
        <v>39.899087451465753</v>
      </c>
      <c r="D13" s="1">
        <v>46.600796250119942</v>
      </c>
      <c r="E13" s="1">
        <v>30.560810572402232</v>
      </c>
      <c r="F13" s="1">
        <v>6.8948367257546916</v>
      </c>
      <c r="G13" s="13">
        <v>1.2441594155125713</v>
      </c>
      <c r="H13" s="2">
        <v>2</v>
      </c>
      <c r="I13" s="1" t="s">
        <v>116</v>
      </c>
      <c r="J13" s="1" t="s">
        <v>117</v>
      </c>
      <c r="L13" s="1">
        <v>3.8169268635910027</v>
      </c>
      <c r="M13" s="1">
        <v>3.2360086305199887</v>
      </c>
      <c r="N13" s="1">
        <v>2.5802759249356031</v>
      </c>
      <c r="O13" s="1">
        <v>0.37897831736831533</v>
      </c>
      <c r="Q13" s="3">
        <v>1.2898272845321144</v>
      </c>
    </row>
    <row r="14" spans="1:17" x14ac:dyDescent="0.2">
      <c r="B14" s="3" t="s">
        <v>6</v>
      </c>
      <c r="C14" s="1">
        <v>92.203262250172699</v>
      </c>
      <c r="D14" s="1">
        <v>84.454043023852591</v>
      </c>
      <c r="E14" s="1">
        <v>56.469990796042339</v>
      </c>
      <c r="F14" s="1">
        <v>76.279413828275835</v>
      </c>
      <c r="G14" s="13">
        <v>0.69456629587988461</v>
      </c>
      <c r="H14" s="2">
        <v>2</v>
      </c>
      <c r="L14" s="1">
        <v>52.346288012054949</v>
      </c>
      <c r="M14" s="1">
        <v>42.404258285283099</v>
      </c>
      <c r="N14" s="1">
        <v>15.809043940812346</v>
      </c>
      <c r="O14" s="1">
        <v>24.437001296127129</v>
      </c>
      <c r="Q14" s="3">
        <v>1.3006566907103054</v>
      </c>
    </row>
    <row r="15" spans="1:17" x14ac:dyDescent="0.2">
      <c r="B15" s="3" t="s">
        <v>22</v>
      </c>
      <c r="C15" s="1">
        <v>49.405801045518501</v>
      </c>
      <c r="D15" s="1">
        <v>59.365807574511884</v>
      </c>
      <c r="E15" s="1">
        <v>50.509607684407207</v>
      </c>
      <c r="F15" s="1">
        <v>8.2884753974011343</v>
      </c>
      <c r="G15" s="13">
        <v>1.0289722176036999</v>
      </c>
      <c r="H15" s="2">
        <v>2</v>
      </c>
      <c r="L15" s="1">
        <v>9.4475334917666931</v>
      </c>
      <c r="M15" s="1">
        <v>4.1747853418927363</v>
      </c>
      <c r="N15" s="1">
        <v>3.5221892935162504</v>
      </c>
      <c r="O15" s="1">
        <v>0.35837648561186303</v>
      </c>
      <c r="Q15" s="3">
        <v>2.4345763039453923</v>
      </c>
    </row>
    <row r="16" spans="1:17" x14ac:dyDescent="0.2">
      <c r="B16" s="3" t="s">
        <v>58</v>
      </c>
      <c r="C16" s="8">
        <v>48.074693000000003</v>
      </c>
      <c r="D16" s="8">
        <v>43.957014999999998</v>
      </c>
      <c r="E16" s="8">
        <v>48.748835999999997</v>
      </c>
      <c r="F16" s="8">
        <v>10.705598</v>
      </c>
      <c r="G16" s="14">
        <v>0.89181312899999998</v>
      </c>
      <c r="H16" s="2">
        <v>2</v>
      </c>
      <c r="J16" s="1" t="s">
        <v>117</v>
      </c>
      <c r="L16" s="1">
        <v>5.2204141393014014</v>
      </c>
      <c r="M16" s="1">
        <v>2.6741727672035136</v>
      </c>
      <c r="N16" s="1">
        <v>5.6644948755490478</v>
      </c>
      <c r="O16" s="1">
        <v>0.4375231123195984</v>
      </c>
      <c r="Q16" s="3">
        <v>1.8203883331995698</v>
      </c>
    </row>
    <row r="17" spans="2:17" x14ac:dyDescent="0.2">
      <c r="B17" s="3" t="s">
        <v>13</v>
      </c>
      <c r="C17" s="8">
        <v>43.247631190032543</v>
      </c>
      <c r="D17" s="8">
        <v>92.816426984769265</v>
      </c>
      <c r="E17" s="8">
        <v>51.026783349598119</v>
      </c>
      <c r="F17" s="8">
        <v>19.94062526032684</v>
      </c>
      <c r="G17" s="13">
        <v>1.4688872932850385</v>
      </c>
      <c r="H17" s="10" t="s">
        <v>118</v>
      </c>
      <c r="L17" s="1">
        <v>1.719095399367887</v>
      </c>
      <c r="M17" s="1">
        <v>39.577798070307452</v>
      </c>
      <c r="N17" s="1">
        <v>2.5848126574547798</v>
      </c>
      <c r="O17" s="1">
        <v>0.51507029123503489</v>
      </c>
      <c r="Q17" s="3">
        <v>17.714799863221788</v>
      </c>
    </row>
    <row r="18" spans="2:17" x14ac:dyDescent="0.2">
      <c r="B18" s="3" t="s">
        <v>119</v>
      </c>
      <c r="C18" s="8">
        <v>34.332878354146828</v>
      </c>
      <c r="D18" s="8">
        <v>13.425689470044182</v>
      </c>
      <c r="E18" s="8">
        <v>36.200661428445223</v>
      </c>
      <c r="F18" s="8">
        <v>15.253691719904744</v>
      </c>
      <c r="G18" s="13">
        <v>1.2622539234260826</v>
      </c>
      <c r="H18" s="2" t="s">
        <v>120</v>
      </c>
      <c r="L18" s="1">
        <v>0.88368999999999998</v>
      </c>
      <c r="M18" s="1">
        <v>0.49379600000000001</v>
      </c>
      <c r="N18" s="1">
        <v>1.4648080000000001</v>
      </c>
      <c r="O18" s="1">
        <v>0.53405100000000005</v>
      </c>
      <c r="Q18" s="3" t="s">
        <v>121</v>
      </c>
    </row>
    <row r="19" spans="2:17" x14ac:dyDescent="0.2">
      <c r="B19" s="2"/>
      <c r="G19" s="2"/>
      <c r="H19" s="2"/>
      <c r="Q19" s="3"/>
    </row>
    <row r="20" spans="2:17" x14ac:dyDescent="0.2">
      <c r="B20" s="3" t="s">
        <v>9</v>
      </c>
      <c r="C20" s="1">
        <v>82.119612815389033</v>
      </c>
      <c r="D20" s="1">
        <v>25.357184745463325</v>
      </c>
      <c r="E20" s="1">
        <v>37.619092008951824</v>
      </c>
      <c r="F20" s="1">
        <v>2.6240918911628368</v>
      </c>
      <c r="G20" s="3">
        <v>2.9348057946683661</v>
      </c>
      <c r="H20" s="2" t="s">
        <v>114</v>
      </c>
      <c r="I20" s="1" t="s">
        <v>122</v>
      </c>
      <c r="L20" s="1">
        <v>59.361711054415082</v>
      </c>
      <c r="M20" s="1">
        <v>2.2424621598749015</v>
      </c>
      <c r="N20" s="1">
        <v>1.8837584846980817</v>
      </c>
      <c r="O20" s="1">
        <v>0.82858632863010218</v>
      </c>
      <c r="Q20" s="3">
        <v>21.885753891878988</v>
      </c>
    </row>
    <row r="21" spans="2:17" x14ac:dyDescent="0.2">
      <c r="B21" s="3" t="s">
        <v>13</v>
      </c>
      <c r="C21" s="8">
        <v>43.247631190032543</v>
      </c>
      <c r="D21" s="8">
        <v>92.816426984769265</v>
      </c>
      <c r="E21" s="8">
        <v>51.026783349598119</v>
      </c>
      <c r="F21" s="8">
        <v>19.94062526032684</v>
      </c>
      <c r="G21" s="13">
        <v>1.4688872932850385</v>
      </c>
      <c r="H21" s="10" t="s">
        <v>118</v>
      </c>
      <c r="I21" s="1" t="s">
        <v>123</v>
      </c>
      <c r="L21" s="1">
        <v>1.719095399367887</v>
      </c>
      <c r="M21" s="1">
        <v>39.577798070307452</v>
      </c>
      <c r="N21" s="1">
        <v>2.5848126574547798</v>
      </c>
      <c r="O21" s="1">
        <v>0.51507029123503489</v>
      </c>
      <c r="Q21" s="3">
        <v>17.714799863221788</v>
      </c>
    </row>
    <row r="22" spans="2:17" x14ac:dyDescent="0.2">
      <c r="B22" s="3" t="s">
        <v>28</v>
      </c>
      <c r="C22" s="1">
        <v>87.573052336095898</v>
      </c>
      <c r="D22" s="1">
        <v>18.345218988274659</v>
      </c>
      <c r="E22" s="1">
        <v>25.022319463357967</v>
      </c>
      <c r="F22" s="1">
        <v>1.4039344432001957</v>
      </c>
      <c r="G22" s="3">
        <v>4.4342686708042853</v>
      </c>
      <c r="H22" s="2" t="s">
        <v>114</v>
      </c>
      <c r="L22" s="1">
        <v>26.688315688787338</v>
      </c>
      <c r="M22" s="1">
        <v>0.65720415757020034</v>
      </c>
      <c r="N22" s="1">
        <v>0.75525542089656272</v>
      </c>
      <c r="O22" s="1">
        <v>0.24358542874898731</v>
      </c>
      <c r="Q22" s="3">
        <v>29.627691187951349</v>
      </c>
    </row>
    <row r="23" spans="2:17" x14ac:dyDescent="0.2">
      <c r="B23" s="3" t="s">
        <v>29</v>
      </c>
      <c r="C23" s="1">
        <v>5.8444953242019864</v>
      </c>
      <c r="D23" s="1">
        <v>4.393305378873908</v>
      </c>
      <c r="E23" s="1">
        <v>37.908614796303652</v>
      </c>
      <c r="F23" s="1">
        <v>75.436972383563372</v>
      </c>
      <c r="G23" s="3">
        <v>7.3684743990863897</v>
      </c>
      <c r="H23" s="2" t="s">
        <v>124</v>
      </c>
      <c r="L23" s="1">
        <v>0.30546204324879056</v>
      </c>
      <c r="M23" s="1">
        <v>0.30686675125836876</v>
      </c>
      <c r="N23" s="1">
        <v>1.1067513040609882</v>
      </c>
      <c r="O23" s="1">
        <v>32.349709595367251</v>
      </c>
      <c r="Q23" s="3">
        <v>52.830619571637698</v>
      </c>
    </row>
    <row r="24" spans="2:17" x14ac:dyDescent="0.2">
      <c r="B24" s="3" t="s">
        <v>33</v>
      </c>
      <c r="C24" s="8">
        <v>68.023387488544074</v>
      </c>
      <c r="D24" s="8">
        <v>81.08689040534783</v>
      </c>
      <c r="E24" s="8">
        <v>23.487985650033856</v>
      </c>
      <c r="F24" s="8">
        <v>2.5063878093674443</v>
      </c>
      <c r="G24" s="3">
        <v>3.1194016094287278</v>
      </c>
      <c r="H24" s="2" t="s">
        <v>114</v>
      </c>
      <c r="L24" s="1">
        <v>27.111643334376293</v>
      </c>
      <c r="M24" s="1">
        <v>58.157563383158013</v>
      </c>
      <c r="N24" s="1">
        <v>1.6414764797205978</v>
      </c>
      <c r="O24" s="1">
        <v>0.33148602310076014</v>
      </c>
      <c r="P24" s="2"/>
      <c r="Q24" s="3">
        <v>29.477277596503765</v>
      </c>
    </row>
    <row r="25" spans="2:17" x14ac:dyDescent="0.2">
      <c r="B25" s="2"/>
      <c r="G25" s="2"/>
      <c r="H25" s="2"/>
      <c r="Q25" s="3"/>
    </row>
    <row r="26" spans="2:17" x14ac:dyDescent="0.2">
      <c r="B26" s="3" t="s">
        <v>21</v>
      </c>
      <c r="C26" s="1">
        <v>32.673837468514371</v>
      </c>
      <c r="D26" s="1">
        <v>13.182820345266583</v>
      </c>
      <c r="E26" s="1">
        <v>8.4103729923341373</v>
      </c>
      <c r="F26" s="1">
        <v>1.1070814991300806</v>
      </c>
      <c r="G26" s="3">
        <v>3.4330437301085164</v>
      </c>
      <c r="H26" s="2" t="s">
        <v>115</v>
      </c>
      <c r="I26" s="1" t="s">
        <v>125</v>
      </c>
      <c r="L26" s="1">
        <v>1.0658725710000001</v>
      </c>
      <c r="M26" s="1">
        <v>0.60119330000000004</v>
      </c>
      <c r="N26" s="1">
        <v>0.37623899999999999</v>
      </c>
      <c r="O26" s="1">
        <v>0.25089</v>
      </c>
      <c r="Q26" s="3">
        <v>1.6996053499999999</v>
      </c>
    </row>
    <row r="27" spans="2:17" x14ac:dyDescent="0.2">
      <c r="B27" s="3" t="s">
        <v>12</v>
      </c>
      <c r="C27" s="8">
        <v>8.2934064999999997</v>
      </c>
      <c r="D27" s="8">
        <v>10.636155</v>
      </c>
      <c r="E27" s="8">
        <v>38.619742000000002</v>
      </c>
      <c r="F27" s="8">
        <v>49.966267999999999</v>
      </c>
      <c r="G27" s="9">
        <v>2.6395892829999998</v>
      </c>
      <c r="H27" s="10">
        <v>4</v>
      </c>
      <c r="I27" s="1" t="s">
        <v>126</v>
      </c>
      <c r="L27" s="1">
        <v>0.442671857</v>
      </c>
      <c r="M27" s="1">
        <v>0.47271580000000002</v>
      </c>
      <c r="N27" s="1">
        <v>0.82681300000000002</v>
      </c>
      <c r="O27" s="1">
        <v>1.160579</v>
      </c>
      <c r="Q27" s="3">
        <v>1.26785525</v>
      </c>
    </row>
    <row r="28" spans="2:17" x14ac:dyDescent="0.2">
      <c r="B28" s="3" t="s">
        <v>119</v>
      </c>
      <c r="C28" s="8">
        <v>34.332878354146828</v>
      </c>
      <c r="D28" s="8">
        <v>13.425689470044182</v>
      </c>
      <c r="E28" s="8">
        <v>36.200661428445223</v>
      </c>
      <c r="F28" s="8">
        <v>15.253691719904744</v>
      </c>
      <c r="G28" s="13">
        <v>1.2622539234260826</v>
      </c>
      <c r="H28" s="2" t="s">
        <v>120</v>
      </c>
      <c r="L28" s="1">
        <v>0.88368999999999998</v>
      </c>
      <c r="M28" s="1">
        <v>0.49379600000000001</v>
      </c>
      <c r="N28" s="1">
        <v>1.4648080000000001</v>
      </c>
      <c r="O28" s="1">
        <v>0.53405100000000005</v>
      </c>
      <c r="P28" s="2"/>
      <c r="Q28" s="3" t="s">
        <v>121</v>
      </c>
    </row>
    <row r="29" spans="2:17" x14ac:dyDescent="0.2">
      <c r="B29" s="2"/>
      <c r="G29" s="2"/>
      <c r="H29" s="2"/>
      <c r="Q29" s="3"/>
    </row>
    <row r="30" spans="2:17" x14ac:dyDescent="0.2">
      <c r="B30" s="3" t="s">
        <v>10</v>
      </c>
      <c r="C30" s="8">
        <v>101.25216</v>
      </c>
      <c r="D30" s="8">
        <v>0.61449509999999996</v>
      </c>
      <c r="E30" s="8">
        <v>8.6425459</v>
      </c>
      <c r="F30" s="8">
        <v>0.9712442</v>
      </c>
      <c r="G30" s="11">
        <v>63.851702240000002</v>
      </c>
      <c r="H30" s="10">
        <v>5</v>
      </c>
      <c r="I30" s="1" t="s">
        <v>127</v>
      </c>
      <c r="L30" s="1">
        <v>22.005494219999999</v>
      </c>
      <c r="M30" s="1">
        <v>0.2657851</v>
      </c>
      <c r="N30" s="1">
        <v>0.488095</v>
      </c>
      <c r="O30" s="1">
        <v>0.25936500000000001</v>
      </c>
      <c r="Q30" s="3">
        <v>41.903215029999998</v>
      </c>
    </row>
    <row r="31" spans="2:17" x14ac:dyDescent="0.2">
      <c r="B31" s="3" t="s">
        <v>18</v>
      </c>
      <c r="C31" s="8">
        <v>3.5481322911241446</v>
      </c>
      <c r="D31" s="8">
        <v>87.213178956167781</v>
      </c>
      <c r="E31" s="8">
        <v>0.40259495561234443</v>
      </c>
      <c r="F31" s="8">
        <v>0.27108668737944769</v>
      </c>
      <c r="G31" s="12">
        <v>129.45755589963485</v>
      </c>
      <c r="H31" s="2">
        <v>5</v>
      </c>
      <c r="L31" s="1">
        <v>1.8589738735493626</v>
      </c>
      <c r="M31" s="1">
        <v>225.25339144360797</v>
      </c>
      <c r="N31" s="1">
        <v>0.52102004054395434</v>
      </c>
      <c r="O31" s="1">
        <v>0.39349869916382818</v>
      </c>
      <c r="Q31" s="3">
        <v>246.30811995780809</v>
      </c>
    </row>
    <row r="32" spans="2:17" x14ac:dyDescent="0.2">
      <c r="B32" s="3" t="s">
        <v>8</v>
      </c>
      <c r="C32" s="8">
        <v>86.587116050000006</v>
      </c>
      <c r="D32" s="8">
        <v>123.0264</v>
      </c>
      <c r="E32" s="8">
        <v>0.41319699999999998</v>
      </c>
      <c r="F32" s="8">
        <v>0.30704799999999999</v>
      </c>
      <c r="G32" s="11">
        <v>170.81171889999999</v>
      </c>
      <c r="H32" s="2">
        <v>5</v>
      </c>
      <c r="L32" s="1">
        <v>145.89689999999999</v>
      </c>
      <c r="M32" s="1">
        <v>254.29499999999999</v>
      </c>
      <c r="N32" s="1">
        <v>0.55491400000000002</v>
      </c>
      <c r="O32" s="1">
        <v>0.454426</v>
      </c>
      <c r="Q32" s="3">
        <v>251.9417584</v>
      </c>
    </row>
    <row r="33" spans="2:17" x14ac:dyDescent="0.2">
      <c r="B33" s="3" t="s">
        <v>32</v>
      </c>
      <c r="C33" s="8">
        <v>18.112981999999999</v>
      </c>
      <c r="D33" s="8">
        <v>7.3206157999999997</v>
      </c>
      <c r="E33" s="8">
        <v>72.729097999999993</v>
      </c>
      <c r="F33" s="8">
        <v>0.40051520000000002</v>
      </c>
      <c r="G33" s="11">
        <v>9.4194876129999994</v>
      </c>
      <c r="H33" s="2">
        <v>5</v>
      </c>
      <c r="L33" s="1">
        <v>1.1468146432630499</v>
      </c>
      <c r="M33" s="1">
        <v>0.52818425289489568</v>
      </c>
      <c r="N33" s="1">
        <v>34.100538712411009</v>
      </c>
      <c r="O33" s="1">
        <v>0.25370426204026181</v>
      </c>
      <c r="Q33" s="3">
        <v>43.613044649004706</v>
      </c>
    </row>
    <row r="34" spans="2:17" x14ac:dyDescent="0.2">
      <c r="B34" s="3" t="s">
        <v>29</v>
      </c>
      <c r="C34" s="1">
        <v>5.8444953242019864</v>
      </c>
      <c r="D34" s="1">
        <v>4.393305378873908</v>
      </c>
      <c r="E34" s="1">
        <v>37.908614796303652</v>
      </c>
      <c r="F34" s="1">
        <v>75.436972383563372</v>
      </c>
      <c r="G34" s="3">
        <v>7.3684743990863897</v>
      </c>
      <c r="H34" s="2" t="s">
        <v>124</v>
      </c>
      <c r="L34" s="1">
        <v>0.30546204324879056</v>
      </c>
      <c r="M34" s="1">
        <v>0.30686675125836876</v>
      </c>
      <c r="N34" s="1">
        <v>1.1067513040609882</v>
      </c>
      <c r="O34" s="1">
        <v>32.349709595367251</v>
      </c>
      <c r="Q34" s="3">
        <v>52.830619571637698</v>
      </c>
    </row>
    <row r="35" spans="2:17" x14ac:dyDescent="0.2">
      <c r="B35" s="3" t="s">
        <v>59</v>
      </c>
      <c r="C35" s="8">
        <v>59.853417</v>
      </c>
      <c r="D35" s="8">
        <v>19.234656999999999</v>
      </c>
      <c r="E35" s="8">
        <v>13.570928</v>
      </c>
      <c r="F35" s="8">
        <v>94.146424999999994</v>
      </c>
      <c r="G35" s="9">
        <v>2.8698291949999999</v>
      </c>
      <c r="H35" s="2">
        <v>5</v>
      </c>
      <c r="J35" s="1" t="s">
        <v>128</v>
      </c>
      <c r="L35" s="1">
        <v>3.7003970000000002</v>
      </c>
      <c r="M35" s="1">
        <v>0.61655720000000003</v>
      </c>
      <c r="N35" s="1">
        <v>0.600772851</v>
      </c>
      <c r="O35" s="1">
        <v>34.170476890000003</v>
      </c>
      <c r="Q35" s="3">
        <v>28.07001824</v>
      </c>
    </row>
    <row r="36" spans="2:17" x14ac:dyDescent="0.2">
      <c r="B36" s="3" t="s">
        <v>19</v>
      </c>
      <c r="C36" s="1">
        <v>9.4626475545335076</v>
      </c>
      <c r="D36" s="1">
        <v>1.1459405614980289</v>
      </c>
      <c r="E36" s="1">
        <v>46.025451070959264</v>
      </c>
      <c r="F36" s="1">
        <v>0.49493918660972402</v>
      </c>
      <c r="G36" s="12">
        <v>28.049252923034352</v>
      </c>
      <c r="H36" s="2">
        <v>5</v>
      </c>
      <c r="L36" s="1">
        <v>0.9681818516502001</v>
      </c>
      <c r="M36" s="1">
        <v>0.3823591048761294</v>
      </c>
      <c r="N36" s="1">
        <v>20.211805998559292</v>
      </c>
      <c r="O36" s="1">
        <v>0.29823448416030551</v>
      </c>
      <c r="Q36" s="3">
        <v>29.6973205803695</v>
      </c>
    </row>
    <row r="37" spans="2:17" x14ac:dyDescent="0.2">
      <c r="G37" s="2"/>
      <c r="H37" s="2"/>
      <c r="P37" s="2"/>
      <c r="Q37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1 Figs 3&amp;4 R5 mutants NTR+RBD</vt:lpstr>
      <vt:lpstr>2 Figs 3&amp;4 R5 mutants RBD</vt:lpstr>
      <vt:lpstr>3 specificity for other NREs</vt:lpstr>
      <vt:lpstr>4 Figs 4&amp;6 R5 SD &amp; SE mutants</vt:lpstr>
      <vt:lpstr>5 Figs 4&amp;7 R5 mutants (+&amp;- NTR)</vt:lpstr>
      <vt:lpstr>6 Fig 5 Dm Pum</vt:lpstr>
      <vt:lpstr>7 Fig 5 Hs Pum1 </vt:lpstr>
      <vt:lpstr>8 Fig 5 Hs Pum2</vt:lpstr>
      <vt:lpstr>9 Classification of phenotypes</vt:lpstr>
      <vt:lpstr>10 reproducibility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Wharton, Robin</dc:creator>
  <cp:lastModifiedBy>Wharton, Robin</cp:lastModifiedBy>
  <dcterms:created xsi:type="dcterms:W3CDTF">2023-03-17T19:24:32Z</dcterms:created>
  <dcterms:modified xsi:type="dcterms:W3CDTF">2025-12-18T21:05:21Z</dcterms:modified>
</cp:coreProperties>
</file>