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harton.88/Desktop/R5R6 for resubmission/_for upload/"/>
    </mc:Choice>
  </mc:AlternateContent>
  <xr:revisionPtr revIDLastSave="0" documentId="8_{1F5AAED6-B354-9C43-9341-108041C7D9B0}" xr6:coauthVersionLast="47" xr6:coauthVersionMax="47" xr10:uidLastSave="{00000000-0000-0000-0000-000000000000}"/>
  <bookViews>
    <workbookView xWindow="3940" yWindow="13060" windowWidth="42440" windowHeight="22300" firstSheet="1" activeTab="11" xr2:uid="{C1316BBB-8AE8-3C4F-8983-841534F30D99}"/>
  </bookViews>
  <sheets>
    <sheet name="1 wt NTR+RBD vs. wt RBD" sheetId="1" r:id="rId1"/>
    <sheet name="2 R6 wt, NT-Y, NT-W (+NTR)" sheetId="2" r:id="rId2"/>
    <sheet name="3 R6 wt, NT-Y, NT-W (-NTR)" sheetId="3" r:id="rId3"/>
    <sheet name="4 R5 wt, GG, RG (+NTR)" sheetId="4" r:id="rId4"/>
    <sheet name="5 R5 wt, GG, RG (-NTR)" sheetId="5" r:id="rId5"/>
    <sheet name="6 R6 wt, CR, VH, SD" sheetId="6" r:id="rId6"/>
    <sheet name="7 R6 VL, GR" sheetId="7" r:id="rId7"/>
    <sheet name="8 R6 wt,SD-Y, SD-R" sheetId="8" r:id="rId8"/>
    <sheet name="9 R6 wt ,SE-Y, SE-R" sheetId="9" r:id="rId9"/>
    <sheet name="10 R5 SD, SE (- vs + NTR)" sheetId="10" r:id="rId10"/>
    <sheet name="11 R5 wt, SD, SE (+NTR)" sheetId="11" r:id="rId11"/>
    <sheet name="12 R5 wt, SD, SE (-NTR)" sheetId="12" r:id="rId12"/>
  </sheets>
  <definedNames>
    <definedName name="_xlnm.Print_Area" localSheetId="0">'1 wt NTR+RBD vs. wt RBD'!$A$2:$J$16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6" l="1"/>
  <c r="M8" i="6"/>
  <c r="M7" i="6"/>
  <c r="M6" i="6"/>
  <c r="M9" i="6" s="1"/>
  <c r="M11" i="6" s="1"/>
  <c r="J9" i="12" l="1"/>
  <c r="G9" i="12"/>
  <c r="D9" i="12"/>
  <c r="J8" i="12"/>
  <c r="G8" i="12"/>
  <c r="D8" i="12"/>
  <c r="J7" i="12"/>
  <c r="J11" i="12" s="1"/>
  <c r="G7" i="12"/>
  <c r="G11" i="12" s="1"/>
  <c r="D7" i="12"/>
  <c r="J6" i="12"/>
  <c r="J10" i="12" s="1"/>
  <c r="J12" i="12" s="1"/>
  <c r="G6" i="12"/>
  <c r="G10" i="12" s="1"/>
  <c r="G12" i="12" s="1"/>
  <c r="D6" i="12"/>
  <c r="D11" i="12" s="1"/>
  <c r="D10" i="12" l="1"/>
  <c r="J11" i="11" l="1"/>
  <c r="J9" i="11"/>
  <c r="G9" i="11"/>
  <c r="D9" i="11"/>
  <c r="J8" i="11"/>
  <c r="G8" i="11"/>
  <c r="D8" i="11"/>
  <c r="J7" i="11"/>
  <c r="G7" i="11"/>
  <c r="G11" i="11" s="1"/>
  <c r="D7" i="11"/>
  <c r="J6" i="11"/>
  <c r="J10" i="11" s="1"/>
  <c r="J12" i="11" s="1"/>
  <c r="G6" i="11"/>
  <c r="G10" i="11" s="1"/>
  <c r="G12" i="11" s="1"/>
  <c r="D6" i="11"/>
  <c r="D11" i="11" s="1"/>
  <c r="D10" i="11" l="1"/>
  <c r="M11" i="10" l="1"/>
  <c r="J11" i="10"/>
  <c r="G11" i="10"/>
  <c r="G10" i="10" l="1"/>
  <c r="D10" i="10"/>
  <c r="M8" i="10"/>
  <c r="J8" i="10"/>
  <c r="G8" i="10"/>
  <c r="D8" i="10"/>
  <c r="M7" i="10"/>
  <c r="J7" i="10"/>
  <c r="G7" i="10"/>
  <c r="D7" i="10"/>
  <c r="M6" i="10"/>
  <c r="M10" i="10" s="1"/>
  <c r="J6" i="10"/>
  <c r="J9" i="10" s="1"/>
  <c r="G6" i="10"/>
  <c r="G9" i="10" s="1"/>
  <c r="D6" i="10"/>
  <c r="D9" i="10" s="1"/>
  <c r="J10" i="10" l="1"/>
  <c r="M9" i="10"/>
  <c r="G10" i="9" l="1"/>
  <c r="G14" i="9" s="1"/>
  <c r="J9" i="9"/>
  <c r="G9" i="9"/>
  <c r="D9" i="9"/>
  <c r="J8" i="9"/>
  <c r="G8" i="9"/>
  <c r="D8" i="9"/>
  <c r="J7" i="9"/>
  <c r="J11" i="9" s="1"/>
  <c r="J12" i="9" s="1"/>
  <c r="G7" i="9"/>
  <c r="G11" i="9" s="1"/>
  <c r="G12" i="9" s="1"/>
  <c r="D7" i="9"/>
  <c r="D11" i="9" s="1"/>
  <c r="D12" i="9" s="1"/>
  <c r="J6" i="9"/>
  <c r="J10" i="9" s="1"/>
  <c r="J14" i="9" s="1"/>
  <c r="G6" i="9"/>
  <c r="D6" i="9"/>
  <c r="D10" i="9" s="1"/>
  <c r="J9" i="7" l="1"/>
  <c r="G9" i="7"/>
  <c r="D9" i="7"/>
  <c r="J8" i="7"/>
  <c r="G8" i="7"/>
  <c r="D8" i="7"/>
  <c r="J7" i="7"/>
  <c r="G7" i="7"/>
  <c r="D7" i="7"/>
  <c r="D11" i="7" s="1"/>
  <c r="J6" i="7"/>
  <c r="J11" i="7" s="1"/>
  <c r="G6" i="7"/>
  <c r="G10" i="7" s="1"/>
  <c r="G14" i="7" s="1"/>
  <c r="D6" i="7"/>
  <c r="D10" i="7" s="1"/>
  <c r="D12" i="7" l="1"/>
  <c r="G11" i="7"/>
  <c r="G12" i="7" s="1"/>
  <c r="J10" i="7"/>
  <c r="J14" i="7" s="1"/>
  <c r="J10" i="6"/>
  <c r="D9" i="6"/>
  <c r="J8" i="6"/>
  <c r="G8" i="6"/>
  <c r="D8" i="6"/>
  <c r="J7" i="6"/>
  <c r="G7" i="6"/>
  <c r="D7" i="6"/>
  <c r="J6" i="6"/>
  <c r="J9" i="6" s="1"/>
  <c r="J11" i="6" s="1"/>
  <c r="G6" i="6"/>
  <c r="G9" i="6" s="1"/>
  <c r="G11" i="6" s="1"/>
  <c r="D6" i="6"/>
  <c r="D10" i="6" s="1"/>
  <c r="J12" i="7" l="1"/>
  <c r="G10" i="6"/>
  <c r="G9" i="4" l="1"/>
  <c r="G11" i="4" s="1"/>
  <c r="D9" i="4"/>
  <c r="J8" i="4"/>
  <c r="G8" i="4"/>
  <c r="J7" i="4"/>
  <c r="J10" i="4" s="1"/>
  <c r="G7" i="4"/>
  <c r="G10" i="4" s="1"/>
  <c r="D7" i="4"/>
  <c r="J6" i="4"/>
  <c r="J9" i="4" s="1"/>
  <c r="J11" i="4" s="1"/>
  <c r="G6" i="4"/>
  <c r="D6" i="4"/>
  <c r="J5" i="4"/>
  <c r="G5" i="4"/>
  <c r="D5" i="4"/>
  <c r="D10" i="4" s="1"/>
  <c r="J11" i="3"/>
  <c r="J9" i="3"/>
  <c r="G9" i="3"/>
  <c r="D9" i="3"/>
  <c r="J8" i="3"/>
  <c r="G8" i="3"/>
  <c r="D8" i="3"/>
  <c r="J7" i="3"/>
  <c r="G7" i="3"/>
  <c r="G11" i="3" s="1"/>
  <c r="D7" i="3"/>
  <c r="J6" i="3"/>
  <c r="J10" i="3" s="1"/>
  <c r="J12" i="3" s="1"/>
  <c r="G6" i="3"/>
  <c r="G10" i="3" s="1"/>
  <c r="G12" i="3" s="1"/>
  <c r="D6" i="3"/>
  <c r="D11" i="3" s="1"/>
  <c r="D10" i="3" l="1"/>
  <c r="D10" i="2" l="1"/>
  <c r="J9" i="2"/>
  <c r="G9" i="2"/>
  <c r="D9" i="2"/>
  <c r="J8" i="2"/>
  <c r="J11" i="2" s="1"/>
  <c r="G8" i="2"/>
  <c r="D8" i="2"/>
  <c r="J7" i="2"/>
  <c r="G7" i="2"/>
  <c r="G11" i="2" s="1"/>
  <c r="D7" i="2"/>
  <c r="J6" i="2"/>
  <c r="J10" i="2" s="1"/>
  <c r="J14" i="2" s="1"/>
  <c r="G6" i="2"/>
  <c r="G10" i="2" s="1"/>
  <c r="G14" i="2" s="1"/>
  <c r="D6" i="2"/>
  <c r="D11" i="2" s="1"/>
  <c r="D12" i="2" s="1"/>
  <c r="L14" i="2" l="1"/>
  <c r="G12" i="2"/>
  <c r="J12" i="2"/>
  <c r="G4" i="1"/>
  <c r="G5" i="1"/>
  <c r="G6" i="1"/>
  <c r="G7" i="1"/>
  <c r="G8" i="1"/>
  <c r="G9" i="1"/>
  <c r="D5" i="1"/>
  <c r="D6" i="1"/>
  <c r="D7" i="1"/>
  <c r="D11" i="1" s="1"/>
  <c r="D8" i="1"/>
  <c r="D9" i="1"/>
  <c r="D4" i="1"/>
  <c r="G11" i="1" l="1"/>
  <c r="D10" i="1"/>
  <c r="D12" i="1" s="1"/>
  <c r="G10" i="1"/>
  <c r="G14" i="1" s="1"/>
  <c r="G12" i="1" l="1"/>
</calcChain>
</file>

<file path=xl/sharedStrings.xml><?xml version="1.0" encoding="utf-8"?>
<sst xmlns="http://schemas.openxmlformats.org/spreadsheetml/2006/main" count="350" uniqueCount="100">
  <si>
    <t>RpL3</t>
  </si>
  <si>
    <t>sample #1</t>
  </si>
  <si>
    <t>sample #2</t>
  </si>
  <si>
    <t>sample #3</t>
  </si>
  <si>
    <t>Avg =</t>
  </si>
  <si>
    <t>St Dev =</t>
  </si>
  <si>
    <t>Relative level</t>
  </si>
  <si>
    <t>sample #4</t>
  </si>
  <si>
    <t>sample #5</t>
  </si>
  <si>
    <t>sample #6</t>
  </si>
  <si>
    <t>CV=</t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</si>
  <si>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</t>
    </r>
  </si>
  <si>
    <t>RBD</t>
  </si>
  <si>
    <t>normalized  RBD</t>
  </si>
  <si>
    <t>NTR + RBD</t>
  </si>
  <si>
    <t>normalized NTR + RBD</t>
  </si>
  <si>
    <t>Dm Pum wt vs. R6 NT/Y vs. R6 NT/W</t>
  </si>
  <si>
    <t>wt</t>
  </si>
  <si>
    <t>normalized wt</t>
  </si>
  <si>
    <t>NT/W : NT/Y</t>
  </si>
  <si>
    <t>p-value vs wt</t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</si>
  <si>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vs wt</t>
    </r>
  </si>
  <si>
    <r>
      <rPr>
        <i/>
        <sz val="12"/>
        <color theme="1"/>
        <rFont val="Arial"/>
        <family val="2"/>
      </rPr>
      <t>p</t>
    </r>
    <r>
      <rPr>
        <sz val="12"/>
        <color theme="1"/>
        <rFont val="Arial"/>
        <family val="2"/>
      </rPr>
      <t>-value vs NT/Y</t>
    </r>
  </si>
  <si>
    <t>R6 NT/Y</t>
  </si>
  <si>
    <t>normalized  R6 NT/Y</t>
  </si>
  <si>
    <t>R6 NT/W</t>
  </si>
  <si>
    <t>normalized R6 NT/W</t>
  </si>
  <si>
    <r>
      <t>p</t>
    </r>
    <r>
      <rPr>
        <sz val="12"/>
        <color theme="1"/>
        <rFont val="Arial"/>
        <family val="2"/>
      </rPr>
      <t>-values</t>
    </r>
  </si>
  <si>
    <t>vs. wt Pum</t>
  </si>
  <si>
    <r>
      <t>p</t>
    </r>
    <r>
      <rPr>
        <sz val="12"/>
        <color theme="1"/>
        <rFont val="Arial"/>
        <family val="2"/>
      </rPr>
      <t>-value</t>
    </r>
  </si>
  <si>
    <t>vs. NT/Y</t>
  </si>
  <si>
    <t>Dm Pum wt vs. R5 GG , R5 RG</t>
  </si>
  <si>
    <t xml:space="preserve">normalized wt </t>
  </si>
  <si>
    <t>vs wt</t>
  </si>
  <si>
    <t>vs GG</t>
  </si>
  <si>
    <t>normalized  R5 GG</t>
  </si>
  <si>
    <t>R5 GG</t>
  </si>
  <si>
    <t>R5 RG</t>
  </si>
  <si>
    <t>normalized R5 RG</t>
  </si>
  <si>
    <t>Fig 5</t>
  </si>
  <si>
    <t>wt Pum</t>
  </si>
  <si>
    <t>normalized wt Pum</t>
  </si>
  <si>
    <t>Dm Pum wt vs. R6 VL, R6 GR</t>
  </si>
  <si>
    <t>CV =</t>
  </si>
  <si>
    <t>vs. wt</t>
  </si>
  <si>
    <t>Dm Pum wt vs. R6 SD/Y , R6 SD/R</t>
  </si>
  <si>
    <t>normalized SD/R</t>
  </si>
  <si>
    <r>
      <t>p</t>
    </r>
    <r>
      <rPr>
        <sz val="12"/>
        <color rgb="FF000000"/>
        <rFont val="Arial"/>
        <family val="2"/>
      </rPr>
      <t>-values</t>
    </r>
  </si>
  <si>
    <t>vs. SD/Y</t>
  </si>
  <si>
    <t>SD / Y</t>
  </si>
  <si>
    <t>normalized SD/Y</t>
  </si>
  <si>
    <t xml:space="preserve">SD/R </t>
  </si>
  <si>
    <t>Dm Pum wt vs. R6 SE/Y , R6 SE/R</t>
  </si>
  <si>
    <t>normalized SE/R</t>
  </si>
  <si>
    <t>SE / Y</t>
  </si>
  <si>
    <t>normalized SE/Y</t>
  </si>
  <si>
    <t xml:space="preserve">SE/R </t>
  </si>
  <si>
    <t>vs. SE/Y</t>
  </si>
  <si>
    <t>Fig 7</t>
  </si>
  <si>
    <t>Dm Pum R5 SD, SE; with vs. without NTR</t>
  </si>
  <si>
    <t>R5 SD RBD</t>
  </si>
  <si>
    <t>normalized R5 SD RBD</t>
  </si>
  <si>
    <t>R5 SD (NTR+RBD)</t>
  </si>
  <si>
    <t>normalized R5 SD (NTR+RBD)</t>
  </si>
  <si>
    <t>R5 SE RBD</t>
  </si>
  <si>
    <t>normalized  R5 SE RBD</t>
  </si>
  <si>
    <t>R5 SE (NTR+RBD)</t>
  </si>
  <si>
    <t>normalized  R5 SE (NTR+RBD)</t>
  </si>
  <si>
    <t>Dm Pum wt vs. R5 SD, R5 SE</t>
  </si>
  <si>
    <t>SD vs SE</t>
  </si>
  <si>
    <t>R5 SD</t>
  </si>
  <si>
    <t>normalized  R5 SD</t>
  </si>
  <si>
    <t>R5 SE</t>
  </si>
  <si>
    <t>normalized R5 SE</t>
  </si>
  <si>
    <t>Pum wt</t>
  </si>
  <si>
    <t>Dm Pum wt vs. R6 CR, VH, &amp; SD</t>
  </si>
  <si>
    <t>(Figures 2 &amp; 7)</t>
  </si>
  <si>
    <t>(Figure 3)</t>
  </si>
  <si>
    <t>(Fig. 4)</t>
  </si>
  <si>
    <t>R6 CR/Y</t>
  </si>
  <si>
    <t>R6 VH/Y</t>
  </si>
  <si>
    <t>R6 SD/y</t>
  </si>
  <si>
    <t>normalized  R6 SD/Y</t>
  </si>
  <si>
    <t>normalized  R6 VH/Y</t>
  </si>
  <si>
    <t>normalized  R6 CR/Y</t>
  </si>
  <si>
    <t>R6 VL/Y</t>
  </si>
  <si>
    <t>normalized R6 VL/Y</t>
  </si>
  <si>
    <t>R6 GR/Y</t>
  </si>
  <si>
    <t>normalized R6 GR/Y</t>
  </si>
  <si>
    <t>(Fig. 6)</t>
  </si>
  <si>
    <t>(Fig. 1)</t>
  </si>
  <si>
    <t>vs. SD RBD</t>
  </si>
  <si>
    <t>vs. SD (NTR + RBD)</t>
  </si>
  <si>
    <t>vs. SE RBD</t>
  </si>
  <si>
    <t>wt Dm Pum (NTR + RBD) vs. RBD-only</t>
  </si>
  <si>
    <t>all proteins (NTR + RBD)</t>
  </si>
  <si>
    <t>all proteins  RBD-only</t>
  </si>
  <si>
    <t>all proteins  (NTR+RBD)</t>
  </si>
  <si>
    <t>with Tyr as interpolating residue</t>
  </si>
  <si>
    <t>all proteins RBD-only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</si>
</sst>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AF66A-A6F2-B344-9FF8-BB6A45189DC6}">
  <sheetPr>
    <pageSetUpPr fitToPage="1"/>
  </sheetPr>
  <dimension ref="A1:N41"/>
  <sheetViews>
    <sheetView workbookViewId="0">
      <selection activeCell="B21" sqref="B21"/>
    </sheetView>
  </sheetViews>
  <sheetFormatPr baseColWidth="10" defaultRowHeight="16" x14ac:dyDescent="0.2"/>
  <cols>
    <col min="1" max="1" width="25.83203125" customWidth="1"/>
    <col min="2" max="2" width="20.33203125" customWidth="1"/>
    <col min="3" max="3" width="14.5" customWidth="1"/>
    <col min="4" max="4" width="23.1640625" customWidth="1"/>
    <col min="5" max="5" width="12.1640625" bestFit="1" customWidth="1"/>
    <col min="6" max="6" width="14.6640625" customWidth="1"/>
    <col min="7" max="7" width="22.33203125" customWidth="1"/>
    <col min="9" max="9" width="15.5" customWidth="1"/>
    <col min="10" max="10" width="22.83203125" customWidth="1"/>
    <col min="12" max="12" width="14.33203125" customWidth="1"/>
    <col min="13" max="13" width="20.33203125" customWidth="1"/>
  </cols>
  <sheetData>
    <row r="1" spans="1:14" x14ac:dyDescent="0.2">
      <c r="A1" t="s">
        <v>94</v>
      </c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2"/>
      <c r="B3" s="2" t="s">
        <v>12</v>
      </c>
      <c r="C3" s="2" t="s">
        <v>0</v>
      </c>
      <c r="D3" s="2" t="s">
        <v>13</v>
      </c>
      <c r="E3" s="2" t="s">
        <v>14</v>
      </c>
      <c r="F3" s="2" t="s">
        <v>0</v>
      </c>
      <c r="G3" s="2" t="s">
        <v>15</v>
      </c>
      <c r="H3" s="2"/>
      <c r="I3" s="2"/>
      <c r="J3" s="2"/>
      <c r="K3" s="2"/>
      <c r="L3" s="2"/>
      <c r="M3" s="2"/>
      <c r="N3" s="1"/>
    </row>
    <row r="4" spans="1:14" x14ac:dyDescent="0.2">
      <c r="A4" s="1" t="s">
        <v>1</v>
      </c>
      <c r="B4" s="1">
        <v>9217</v>
      </c>
      <c r="C4" s="1">
        <v>11310</v>
      </c>
      <c r="D4" s="1">
        <f>B4/C4</f>
        <v>0.81494252873563222</v>
      </c>
      <c r="E4" s="1">
        <v>6983</v>
      </c>
      <c r="F4" s="1">
        <v>8106</v>
      </c>
      <c r="G4" s="1">
        <f>E4/F4</f>
        <v>0.86146064643473974</v>
      </c>
      <c r="H4" s="1"/>
      <c r="I4" s="1"/>
      <c r="J4" s="1"/>
      <c r="K4" s="1"/>
      <c r="L4" s="1"/>
      <c r="M4" s="1"/>
      <c r="N4" s="1"/>
    </row>
    <row r="5" spans="1:14" x14ac:dyDescent="0.2">
      <c r="A5" s="1" t="s">
        <v>2</v>
      </c>
      <c r="B5" s="1">
        <v>7109</v>
      </c>
      <c r="C5" s="1">
        <v>10610</v>
      </c>
      <c r="D5" s="1">
        <f t="shared" ref="D5:D9" si="0">B5/C5</f>
        <v>0.6700282752120641</v>
      </c>
      <c r="E5" s="1">
        <v>10280</v>
      </c>
      <c r="F5" s="1">
        <v>9108</v>
      </c>
      <c r="G5" s="1">
        <f t="shared" ref="G5:G9" si="1">E5/F5</f>
        <v>1.1286780851998244</v>
      </c>
      <c r="H5" s="1"/>
      <c r="I5" s="1"/>
      <c r="J5" s="1"/>
      <c r="K5" s="1"/>
      <c r="L5" s="1"/>
      <c r="M5" s="1"/>
      <c r="N5" s="1"/>
    </row>
    <row r="6" spans="1:14" x14ac:dyDescent="0.2">
      <c r="A6" s="1" t="s">
        <v>3</v>
      </c>
      <c r="B6" s="1">
        <v>6053</v>
      </c>
      <c r="C6" s="1">
        <v>10770</v>
      </c>
      <c r="D6" s="1">
        <f t="shared" si="0"/>
        <v>0.56202414113277621</v>
      </c>
      <c r="E6" s="1">
        <v>13180</v>
      </c>
      <c r="F6" s="1">
        <v>11840</v>
      </c>
      <c r="G6" s="1">
        <f t="shared" si="1"/>
        <v>1.1131756756756757</v>
      </c>
      <c r="H6" s="1"/>
      <c r="I6" s="1"/>
      <c r="J6" s="1"/>
      <c r="K6" s="1"/>
      <c r="L6" s="1"/>
      <c r="M6" s="1"/>
      <c r="N6" s="1"/>
    </row>
    <row r="7" spans="1:14" x14ac:dyDescent="0.2">
      <c r="A7" s="1" t="s">
        <v>7</v>
      </c>
      <c r="B7" s="1">
        <v>6579</v>
      </c>
      <c r="C7" s="1">
        <v>15420</v>
      </c>
      <c r="D7" s="1">
        <f t="shared" si="0"/>
        <v>0.42665369649805446</v>
      </c>
      <c r="E7" s="1">
        <v>17520</v>
      </c>
      <c r="F7" s="1">
        <v>13100</v>
      </c>
      <c r="G7" s="1">
        <f t="shared" si="1"/>
        <v>1.3374045801526717</v>
      </c>
      <c r="H7" s="1"/>
      <c r="I7" s="1"/>
      <c r="J7" s="1"/>
      <c r="K7" s="1"/>
      <c r="L7" s="1"/>
      <c r="M7" s="1"/>
      <c r="N7" s="1"/>
    </row>
    <row r="8" spans="1:14" x14ac:dyDescent="0.2">
      <c r="A8" s="1" t="s">
        <v>8</v>
      </c>
      <c r="B8" s="1">
        <v>11540</v>
      </c>
      <c r="C8" s="1">
        <v>14710</v>
      </c>
      <c r="D8" s="1">
        <f t="shared" si="0"/>
        <v>0.78450033990482659</v>
      </c>
      <c r="E8" s="1">
        <v>8631</v>
      </c>
      <c r="F8" s="1">
        <v>11850</v>
      </c>
      <c r="G8" s="1">
        <f t="shared" si="1"/>
        <v>0.72835443037974679</v>
      </c>
      <c r="H8" s="1"/>
      <c r="I8" s="1"/>
      <c r="J8" s="1"/>
      <c r="K8" s="3"/>
      <c r="L8" s="1"/>
      <c r="M8" s="3"/>
      <c r="N8" s="1"/>
    </row>
    <row r="9" spans="1:14" x14ac:dyDescent="0.2">
      <c r="A9" s="1" t="s">
        <v>9</v>
      </c>
      <c r="B9" s="1">
        <v>8365</v>
      </c>
      <c r="C9" s="1">
        <v>14330</v>
      </c>
      <c r="D9" s="1">
        <f t="shared" si="0"/>
        <v>0.58374040474528965</v>
      </c>
      <c r="E9" s="1">
        <v>10840</v>
      </c>
      <c r="F9" s="1">
        <v>14300</v>
      </c>
      <c r="G9" s="1">
        <f t="shared" si="1"/>
        <v>0.75804195804195806</v>
      </c>
      <c r="H9" s="1"/>
      <c r="I9" s="1"/>
      <c r="J9" s="1"/>
      <c r="K9" s="3"/>
      <c r="L9" s="1"/>
      <c r="M9" s="3"/>
      <c r="N9" s="1"/>
    </row>
    <row r="10" spans="1:14" x14ac:dyDescent="0.2">
      <c r="A10" s="1"/>
      <c r="B10" s="1"/>
      <c r="C10" s="1" t="s">
        <v>4</v>
      </c>
      <c r="D10" s="3">
        <f>AVERAGE(D4:D9)</f>
        <v>0.64031489770477379</v>
      </c>
      <c r="E10" s="1"/>
      <c r="F10" s="1" t="s">
        <v>4</v>
      </c>
      <c r="G10" s="3">
        <f>AVERAGE(G4:G9)</f>
        <v>0.98785256264743604</v>
      </c>
      <c r="H10" s="1"/>
      <c r="I10" s="1"/>
      <c r="J10" s="1"/>
      <c r="K10" s="1"/>
      <c r="L10" s="1"/>
      <c r="M10" s="4"/>
      <c r="N10" s="1"/>
    </row>
    <row r="11" spans="1:14" x14ac:dyDescent="0.2">
      <c r="A11" s="1"/>
      <c r="B11" s="1"/>
      <c r="C11" s="1" t="s">
        <v>5</v>
      </c>
      <c r="D11" s="3">
        <f>STDEV(D4:D9)</f>
        <v>0.14638877059672481</v>
      </c>
      <c r="E11" s="1"/>
      <c r="F11" s="1" t="s">
        <v>5</v>
      </c>
      <c r="G11" s="3">
        <f>STDEV(G4:G9)</f>
        <v>0.24242583794913228</v>
      </c>
      <c r="H11" s="1"/>
      <c r="I11" s="1"/>
      <c r="J11" s="3"/>
      <c r="K11" s="1"/>
      <c r="L11" s="1"/>
      <c r="M11" s="1"/>
      <c r="N11" s="1"/>
    </row>
    <row r="12" spans="1:14" x14ac:dyDescent="0.2">
      <c r="A12" s="1"/>
      <c r="B12" s="1"/>
      <c r="C12" s="1" t="s">
        <v>10</v>
      </c>
      <c r="D12" s="1">
        <f>D11/D10</f>
        <v>0.2286199667092853</v>
      </c>
      <c r="E12" s="1"/>
      <c r="F12" s="1" t="s">
        <v>10</v>
      </c>
      <c r="G12" s="1">
        <f t="shared" ref="G12" si="2">G11/G10</f>
        <v>0.24540690292834105</v>
      </c>
      <c r="H12" s="1"/>
      <c r="I12" s="1"/>
      <c r="J12" s="3"/>
      <c r="K12" s="1"/>
      <c r="L12" s="1"/>
      <c r="M12" s="1"/>
      <c r="N12" s="1"/>
    </row>
    <row r="13" spans="1:14" x14ac:dyDescent="0.2">
      <c r="A13" s="1"/>
      <c r="B13" s="1"/>
      <c r="C13" s="1"/>
      <c r="D13" s="1"/>
      <c r="E13" s="1"/>
      <c r="F13" s="1"/>
      <c r="G13" s="1"/>
      <c r="H13" s="1"/>
      <c r="I13" s="1"/>
      <c r="J13" s="4"/>
      <c r="K13" s="1"/>
      <c r="L13" s="1"/>
      <c r="M13" s="6"/>
      <c r="N13" s="1"/>
    </row>
    <row r="14" spans="1:14" x14ac:dyDescent="0.2">
      <c r="A14" s="1"/>
      <c r="B14" s="1"/>
      <c r="C14" s="1" t="s">
        <v>6</v>
      </c>
      <c r="D14" s="4">
        <v>1</v>
      </c>
      <c r="E14" s="1"/>
      <c r="F14" s="1" t="s">
        <v>6</v>
      </c>
      <c r="G14" s="4">
        <f>G10/D10</f>
        <v>1.5427605482683919</v>
      </c>
      <c r="H14" s="1"/>
      <c r="I14" s="1"/>
      <c r="J14" s="1"/>
      <c r="K14" s="1"/>
      <c r="L14" s="1"/>
      <c r="M14" s="1"/>
      <c r="N14" s="1"/>
    </row>
    <row r="15" spans="1:14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</row>
    <row r="16" spans="1:14" x14ac:dyDescent="0.2">
      <c r="A16" s="1"/>
      <c r="B16" s="1"/>
      <c r="C16" s="1"/>
      <c r="D16" s="1"/>
      <c r="E16" s="1"/>
      <c r="F16" s="1" t="s">
        <v>11</v>
      </c>
      <c r="G16" s="1">
        <v>1.2999999999999999E-2</v>
      </c>
      <c r="H16" s="1"/>
      <c r="I16" s="1"/>
      <c r="J16" s="1"/>
      <c r="K16" s="1"/>
      <c r="L16" s="1"/>
      <c r="M16" s="1"/>
      <c r="N16" s="1"/>
    </row>
    <row r="17" spans="1:14" x14ac:dyDescent="0.2">
      <c r="A17" s="1" t="s">
        <v>90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4" x14ac:dyDescent="0.2">
      <c r="A20" s="1"/>
      <c r="B20" s="1"/>
      <c r="C20" s="1"/>
      <c r="D20" s="3"/>
      <c r="E20" s="1"/>
      <c r="F20" s="1"/>
      <c r="G20" s="3"/>
      <c r="H20" s="1"/>
      <c r="I20" s="1"/>
      <c r="J20" s="3"/>
    </row>
    <row r="21" spans="1:14" x14ac:dyDescent="0.2">
      <c r="A21" s="1"/>
      <c r="B21" s="1"/>
      <c r="C21" s="1"/>
      <c r="D21" s="3"/>
      <c r="E21" s="1"/>
      <c r="F21" s="1"/>
      <c r="G21" s="3"/>
      <c r="H21" s="1"/>
      <c r="I21" s="1"/>
      <c r="J21" s="3"/>
    </row>
    <row r="22" spans="1:14" x14ac:dyDescent="0.2">
      <c r="A22" s="1"/>
      <c r="B22" s="1"/>
      <c r="C22" s="1"/>
      <c r="D22" s="4"/>
      <c r="E22" s="1"/>
      <c r="F22" s="1"/>
      <c r="G22" s="4"/>
      <c r="H22" s="1"/>
      <c r="I22" s="1"/>
      <c r="J22" s="4"/>
    </row>
    <row r="23" spans="1:14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4" x14ac:dyDescent="0.2">
      <c r="A24" s="1"/>
      <c r="B24" s="1"/>
      <c r="C24" s="1"/>
      <c r="D24" s="3"/>
      <c r="E24" s="1"/>
      <c r="F24" s="5"/>
      <c r="G24" s="7"/>
      <c r="H24" s="1"/>
      <c r="I24" s="1"/>
      <c r="J24" s="1"/>
    </row>
    <row r="25" spans="1:14" x14ac:dyDescent="0.2">
      <c r="A25" s="1"/>
      <c r="B25" s="1"/>
      <c r="C25" s="1"/>
      <c r="D25" s="3"/>
      <c r="E25" s="1"/>
      <c r="F25" s="1"/>
      <c r="G25" s="3"/>
      <c r="H25" s="1"/>
      <c r="I25" s="1"/>
      <c r="J25" s="1"/>
    </row>
    <row r="26" spans="1:14" x14ac:dyDescent="0.2">
      <c r="A26" s="1"/>
      <c r="B26" s="1"/>
      <c r="C26" s="1"/>
      <c r="D26" s="4"/>
      <c r="E26" s="1"/>
      <c r="F26" s="1"/>
      <c r="G26" s="4"/>
      <c r="H26" s="1"/>
      <c r="I26" s="1"/>
      <c r="J26" s="1"/>
    </row>
    <row r="27" spans="1:14" x14ac:dyDescent="0.2">
      <c r="A27" s="1"/>
      <c r="B27" s="1"/>
      <c r="C27" s="1"/>
      <c r="D27" s="1"/>
      <c r="E27" s="1"/>
      <c r="F27" s="1"/>
      <c r="G27" s="6"/>
      <c r="H27" s="1"/>
      <c r="I27" s="1"/>
      <c r="J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4" x14ac:dyDescent="0.2">
      <c r="A29" s="1"/>
      <c r="B29" s="1"/>
      <c r="C29" s="1"/>
      <c r="D29" s="2"/>
      <c r="E29" s="5"/>
      <c r="F29" s="1"/>
      <c r="G29" s="2"/>
      <c r="H29" s="1"/>
      <c r="I29" s="1"/>
      <c r="J29" s="1"/>
    </row>
    <row r="30" spans="1:14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4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4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printOptions gridLines="1"/>
  <pageMargins left="0.7" right="0.7" top="0.75" bottom="0.75" header="0.3" footer="0.3"/>
  <pageSetup scale="4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18C44-10DF-FE44-98FE-873DA6D9EC31}">
  <dimension ref="A1:M20"/>
  <sheetViews>
    <sheetView workbookViewId="0">
      <selection activeCell="O33" sqref="O33"/>
    </sheetView>
  </sheetViews>
  <sheetFormatPr baseColWidth="10" defaultRowHeight="16" x14ac:dyDescent="0.2"/>
  <cols>
    <col min="1" max="1" width="43" customWidth="1"/>
    <col min="2" max="2" width="16.6640625" customWidth="1"/>
    <col min="4" max="4" width="23.6640625" customWidth="1"/>
    <col min="5" max="5" width="20.6640625" customWidth="1"/>
    <col min="6" max="6" width="16.1640625" customWidth="1"/>
    <col min="7" max="7" width="31.6640625" customWidth="1"/>
    <col min="8" max="8" width="19" customWidth="1"/>
    <col min="9" max="9" width="16" customWidth="1"/>
    <col min="10" max="10" width="22.6640625" customWidth="1"/>
    <col min="11" max="11" width="20.83203125" customWidth="1"/>
    <col min="12" max="12" width="14.6640625" customWidth="1"/>
    <col min="13" max="13" width="22.83203125" customWidth="1"/>
  </cols>
  <sheetData>
    <row r="1" spans="1:13" x14ac:dyDescent="0.2">
      <c r="A1" s="1" t="s">
        <v>58</v>
      </c>
    </row>
    <row r="2" spans="1:13" x14ac:dyDescent="0.2">
      <c r="A2" s="1" t="s">
        <v>59</v>
      </c>
    </row>
    <row r="3" spans="1:13" x14ac:dyDescent="0.2">
      <c r="A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2"/>
      <c r="B5" s="2" t="s">
        <v>60</v>
      </c>
      <c r="C5" s="2" t="s">
        <v>0</v>
      </c>
      <c r="D5" s="2" t="s">
        <v>61</v>
      </c>
      <c r="E5" s="2" t="s">
        <v>62</v>
      </c>
      <c r="F5" s="2" t="s">
        <v>0</v>
      </c>
      <c r="G5" s="2" t="s">
        <v>63</v>
      </c>
      <c r="H5" s="2" t="s">
        <v>64</v>
      </c>
      <c r="I5" s="2" t="s">
        <v>0</v>
      </c>
      <c r="J5" s="2" t="s">
        <v>65</v>
      </c>
      <c r="K5" s="2" t="s">
        <v>66</v>
      </c>
      <c r="L5" s="2" t="s">
        <v>0</v>
      </c>
      <c r="M5" s="2" t="s">
        <v>67</v>
      </c>
    </row>
    <row r="6" spans="1:13" x14ac:dyDescent="0.2">
      <c r="A6" s="1" t="s">
        <v>1</v>
      </c>
      <c r="B6" s="1">
        <v>10430</v>
      </c>
      <c r="C6" s="1">
        <v>14959</v>
      </c>
      <c r="D6" s="1">
        <f>B6/C6</f>
        <v>0.69723912026204959</v>
      </c>
      <c r="E6" s="1">
        <v>11920</v>
      </c>
      <c r="F6" s="1">
        <v>13380</v>
      </c>
      <c r="G6" s="1">
        <f>E6/F6</f>
        <v>0.89088191330343802</v>
      </c>
      <c r="H6" s="1">
        <v>11240</v>
      </c>
      <c r="I6" s="1">
        <v>17110</v>
      </c>
      <c r="J6" s="1">
        <f>H6/I6</f>
        <v>0.65692577440093514</v>
      </c>
      <c r="K6" s="1">
        <v>12850</v>
      </c>
      <c r="L6" s="1">
        <v>12820</v>
      </c>
      <c r="M6" s="1">
        <f>K6/L6</f>
        <v>1.0023400936037441</v>
      </c>
    </row>
    <row r="7" spans="1:13" x14ac:dyDescent="0.2">
      <c r="A7" s="1" t="s">
        <v>2</v>
      </c>
      <c r="B7" s="1">
        <v>9368</v>
      </c>
      <c r="C7" s="1">
        <v>15390</v>
      </c>
      <c r="D7" s="1">
        <f t="shared" ref="D7:D8" si="0">B7/C7</f>
        <v>0.60870695256660168</v>
      </c>
      <c r="E7" s="1">
        <v>11500</v>
      </c>
      <c r="F7" s="1">
        <v>13240</v>
      </c>
      <c r="G7" s="1">
        <f t="shared" ref="G7:G8" si="1">E7/F7</f>
        <v>0.86858006042296076</v>
      </c>
      <c r="H7" s="1">
        <v>14850</v>
      </c>
      <c r="I7" s="1">
        <v>14900</v>
      </c>
      <c r="J7" s="1">
        <f t="shared" ref="J7:J8" si="2">H7/I7</f>
        <v>0.99664429530201337</v>
      </c>
      <c r="K7" s="1">
        <v>11380</v>
      </c>
      <c r="L7" s="1">
        <v>12290</v>
      </c>
      <c r="M7" s="1">
        <f t="shared" ref="M7:M8" si="3">K7/L7</f>
        <v>0.92595606183889345</v>
      </c>
    </row>
    <row r="8" spans="1:13" x14ac:dyDescent="0.2">
      <c r="A8" s="1" t="s">
        <v>3</v>
      </c>
      <c r="B8" s="1">
        <v>16000</v>
      </c>
      <c r="C8" s="1">
        <v>16400</v>
      </c>
      <c r="D8" s="1">
        <f t="shared" si="0"/>
        <v>0.97560975609756095</v>
      </c>
      <c r="E8" s="1">
        <v>11910</v>
      </c>
      <c r="F8" s="1">
        <v>12140</v>
      </c>
      <c r="G8" s="1">
        <f t="shared" si="1"/>
        <v>0.98105436573311366</v>
      </c>
      <c r="H8" s="1">
        <v>7748</v>
      </c>
      <c r="I8" s="1">
        <v>9511</v>
      </c>
      <c r="J8" s="1">
        <f t="shared" si="2"/>
        <v>0.81463568499632</v>
      </c>
      <c r="K8" s="1">
        <v>17220</v>
      </c>
      <c r="L8" s="1">
        <v>14060</v>
      </c>
      <c r="M8" s="1">
        <f t="shared" si="3"/>
        <v>1.22475106685633</v>
      </c>
    </row>
    <row r="9" spans="1:13" x14ac:dyDescent="0.2">
      <c r="A9" s="1"/>
      <c r="B9" s="1"/>
      <c r="C9" s="1" t="s">
        <v>4</v>
      </c>
      <c r="D9" s="3">
        <f>AVERAGE(D6:D8)</f>
        <v>0.76051860964207074</v>
      </c>
      <c r="E9" s="1"/>
      <c r="F9" s="1" t="s">
        <v>4</v>
      </c>
      <c r="G9" s="3">
        <f>AVERAGE(G6:G8)</f>
        <v>0.91350544648650411</v>
      </c>
      <c r="H9" s="1"/>
      <c r="I9" s="1" t="s">
        <v>4</v>
      </c>
      <c r="J9" s="3">
        <f>AVERAGE(J6:J8)</f>
        <v>0.82273525156642291</v>
      </c>
      <c r="K9" s="3"/>
      <c r="L9" s="1" t="s">
        <v>4</v>
      </c>
      <c r="M9" s="3">
        <f>AVERAGE(M6:M8)</f>
        <v>1.0510157407663225</v>
      </c>
    </row>
    <row r="10" spans="1:13" x14ac:dyDescent="0.2">
      <c r="A10" s="1"/>
      <c r="B10" s="1"/>
      <c r="C10" s="1" t="s">
        <v>5</v>
      </c>
      <c r="D10" s="3">
        <f>STDEV(D6:D8)</f>
        <v>0.19146184252186296</v>
      </c>
      <c r="E10" s="1"/>
      <c r="F10" s="1" t="s">
        <v>5</v>
      </c>
      <c r="G10" s="3">
        <f>STDEV(G6:G8)</f>
        <v>5.9552376350691022E-2</v>
      </c>
      <c r="H10" s="1"/>
      <c r="I10" s="1" t="s">
        <v>5</v>
      </c>
      <c r="J10" s="3">
        <f>STDEV(J6:J8)</f>
        <v>0.17000403111329984</v>
      </c>
      <c r="K10" s="3"/>
      <c r="L10" s="1" t="s">
        <v>5</v>
      </c>
      <c r="M10" s="3">
        <f>STDEV(M6:M8)</f>
        <v>0.15523080469373413</v>
      </c>
    </row>
    <row r="11" spans="1:13" x14ac:dyDescent="0.2">
      <c r="A11" s="1"/>
      <c r="B11" s="1"/>
      <c r="C11" s="1" t="s">
        <v>6</v>
      </c>
      <c r="D11" s="4">
        <v>1</v>
      </c>
      <c r="E11" s="1"/>
      <c r="F11" s="1" t="s">
        <v>6</v>
      </c>
      <c r="G11" s="4">
        <f>G9/0.7605</f>
        <v>1.2011905936706169</v>
      </c>
      <c r="H11" s="1"/>
      <c r="I11" s="1" t="s">
        <v>6</v>
      </c>
      <c r="J11" s="4">
        <f>J9/0.7605</f>
        <v>1.081834650317453</v>
      </c>
      <c r="K11" s="1"/>
      <c r="L11" s="1" t="s">
        <v>6</v>
      </c>
      <c r="M11" s="4">
        <f>M9/0.7605</f>
        <v>1.3820062337492736</v>
      </c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B14" s="1"/>
      <c r="C14" s="1"/>
      <c r="D14" s="2"/>
      <c r="E14" s="1"/>
      <c r="F14" s="5" t="s">
        <v>27</v>
      </c>
      <c r="G14" s="1">
        <v>0.25700000000000001</v>
      </c>
      <c r="H14" s="1"/>
      <c r="I14" s="1"/>
      <c r="J14" s="1">
        <v>0.69599999999999995</v>
      </c>
      <c r="K14" s="1"/>
      <c r="L14" s="1"/>
      <c r="M14" s="1">
        <v>0.11</v>
      </c>
    </row>
    <row r="15" spans="1:13" x14ac:dyDescent="0.2">
      <c r="A15" s="1"/>
      <c r="B15" s="1"/>
      <c r="C15" s="1"/>
      <c r="D15" s="1"/>
      <c r="E15" s="1"/>
      <c r="F15" s="1" t="s">
        <v>91</v>
      </c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5" t="s">
        <v>27</v>
      </c>
      <c r="J16" s="1">
        <v>0.433</v>
      </c>
      <c r="K16" s="1"/>
      <c r="L16" s="1"/>
      <c r="M16" s="1">
        <v>0.22600000000000001</v>
      </c>
    </row>
    <row r="17" spans="1:13" x14ac:dyDescent="0.2">
      <c r="A17" s="1" t="s">
        <v>89</v>
      </c>
      <c r="B17" s="1"/>
      <c r="C17" s="1"/>
      <c r="D17" s="1"/>
      <c r="E17" s="1"/>
      <c r="F17" s="1"/>
      <c r="G17" s="1"/>
      <c r="H17" s="1"/>
      <c r="I17" s="1" t="s">
        <v>92</v>
      </c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5" t="s">
        <v>27</v>
      </c>
      <c r="M18" s="1">
        <v>0.16055</v>
      </c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 t="s">
        <v>93</v>
      </c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C314-5A63-044C-8A0E-745B91FD560E}">
  <dimension ref="A1:J19"/>
  <sheetViews>
    <sheetView workbookViewId="0">
      <selection activeCell="A3" sqref="A3"/>
    </sheetView>
  </sheetViews>
  <sheetFormatPr baseColWidth="10" defaultRowHeight="16" x14ac:dyDescent="0.2"/>
  <cols>
    <col min="1" max="1" width="34.5" customWidth="1"/>
    <col min="2" max="2" width="15.1640625" customWidth="1"/>
    <col min="4" max="4" width="17.6640625" customWidth="1"/>
    <col min="6" max="6" width="16.83203125" customWidth="1"/>
    <col min="7" max="7" width="20.83203125" customWidth="1"/>
    <col min="9" max="9" width="15.33203125" customWidth="1"/>
    <col min="10" max="10" width="26.5" customWidth="1"/>
  </cols>
  <sheetData>
    <row r="1" spans="1:10" x14ac:dyDescent="0.2">
      <c r="A1" s="1" t="s">
        <v>58</v>
      </c>
    </row>
    <row r="2" spans="1:10" x14ac:dyDescent="0.2">
      <c r="A2" s="1" t="s">
        <v>68</v>
      </c>
    </row>
    <row r="3" spans="1:10" x14ac:dyDescent="0.2">
      <c r="A3" s="1" t="s">
        <v>97</v>
      </c>
    </row>
    <row r="5" spans="1:10" x14ac:dyDescent="0.2">
      <c r="A5" s="2"/>
      <c r="B5" s="2" t="s">
        <v>40</v>
      </c>
      <c r="C5" s="2" t="s">
        <v>0</v>
      </c>
      <c r="D5" s="2" t="s">
        <v>32</v>
      </c>
      <c r="E5" s="2" t="s">
        <v>70</v>
      </c>
      <c r="F5" s="2" t="s">
        <v>0</v>
      </c>
      <c r="G5" s="2" t="s">
        <v>71</v>
      </c>
      <c r="H5" s="2" t="s">
        <v>72</v>
      </c>
      <c r="I5" s="2" t="s">
        <v>0</v>
      </c>
      <c r="J5" s="2" t="s">
        <v>73</v>
      </c>
    </row>
    <row r="6" spans="1:10" x14ac:dyDescent="0.2">
      <c r="A6" s="1" t="s">
        <v>1</v>
      </c>
      <c r="B6" s="1">
        <v>35050</v>
      </c>
      <c r="C6" s="1">
        <v>16820</v>
      </c>
      <c r="D6" s="1">
        <f>B6/C6</f>
        <v>2.0838287752675386</v>
      </c>
      <c r="E6" s="1">
        <v>8301</v>
      </c>
      <c r="F6" s="1">
        <v>11500</v>
      </c>
      <c r="G6" s="1">
        <f>E6/F6</f>
        <v>0.72182608695652173</v>
      </c>
      <c r="H6" s="1">
        <v>11420</v>
      </c>
      <c r="I6" s="1">
        <v>14400</v>
      </c>
      <c r="J6" s="1">
        <f>H6/I6</f>
        <v>0.79305555555555551</v>
      </c>
    </row>
    <row r="7" spans="1:10" x14ac:dyDescent="0.2">
      <c r="A7" s="1" t="s">
        <v>2</v>
      </c>
      <c r="B7" s="1">
        <v>18570</v>
      </c>
      <c r="C7" s="1">
        <v>14720</v>
      </c>
      <c r="D7" s="1">
        <f t="shared" ref="D7:D9" si="0">B7/C7</f>
        <v>1.2615489130434783</v>
      </c>
      <c r="E7" s="1">
        <v>10450</v>
      </c>
      <c r="F7" s="1">
        <v>12410</v>
      </c>
      <c r="G7" s="1">
        <f t="shared" ref="G7:G9" si="1">E7/F7</f>
        <v>0.84206285253827562</v>
      </c>
      <c r="H7" s="1">
        <v>14130</v>
      </c>
      <c r="I7" s="1">
        <v>12950</v>
      </c>
      <c r="J7" s="1">
        <f t="shared" ref="J7:J9" si="2">H7/I7</f>
        <v>1.0911196911196912</v>
      </c>
    </row>
    <row r="8" spans="1:10" x14ac:dyDescent="0.2">
      <c r="A8" s="1" t="s">
        <v>3</v>
      </c>
      <c r="B8" s="1">
        <v>24200</v>
      </c>
      <c r="C8" s="1">
        <v>13880</v>
      </c>
      <c r="D8" s="1">
        <f t="shared" si="0"/>
        <v>1.7435158501440922</v>
      </c>
      <c r="E8" s="1">
        <v>12510</v>
      </c>
      <c r="F8" s="1">
        <v>12420</v>
      </c>
      <c r="G8" s="1">
        <f t="shared" si="1"/>
        <v>1.0072463768115942</v>
      </c>
      <c r="H8" s="1">
        <v>16060</v>
      </c>
      <c r="I8" s="1">
        <v>14420</v>
      </c>
      <c r="J8" s="1">
        <f t="shared" si="2"/>
        <v>1.1137309292649098</v>
      </c>
    </row>
    <row r="9" spans="1:10" x14ac:dyDescent="0.2">
      <c r="A9" s="1" t="s">
        <v>7</v>
      </c>
      <c r="B9" s="1">
        <v>17380</v>
      </c>
      <c r="C9" s="1">
        <v>16150</v>
      </c>
      <c r="D9" s="1">
        <f t="shared" si="0"/>
        <v>1.0761609907120744</v>
      </c>
      <c r="E9" s="1">
        <v>16900</v>
      </c>
      <c r="F9" s="1">
        <v>15390</v>
      </c>
      <c r="G9" s="1">
        <f t="shared" si="1"/>
        <v>1.0981156595191683</v>
      </c>
      <c r="H9" s="1">
        <v>12560</v>
      </c>
      <c r="I9" s="1">
        <v>18740</v>
      </c>
      <c r="J9" s="1">
        <f t="shared" si="2"/>
        <v>0.67022411953041627</v>
      </c>
    </row>
    <row r="10" spans="1:10" x14ac:dyDescent="0.2">
      <c r="A10" s="1"/>
      <c r="B10" s="1"/>
      <c r="C10" s="1" t="s">
        <v>4</v>
      </c>
      <c r="D10" s="3">
        <f>AVERAGE(D6:D9)</f>
        <v>1.5412636322917961</v>
      </c>
      <c r="E10" s="1"/>
      <c r="F10" s="1" t="s">
        <v>4</v>
      </c>
      <c r="G10" s="3">
        <f>AVERAGE(G6:G9)</f>
        <v>0.91731274395638995</v>
      </c>
      <c r="H10" s="1"/>
      <c r="I10" s="1" t="s">
        <v>4</v>
      </c>
      <c r="J10" s="3">
        <f>AVERAGE(J6:J9)</f>
        <v>0.91703257386764325</v>
      </c>
    </row>
    <row r="11" spans="1:10" x14ac:dyDescent="0.2">
      <c r="A11" s="1"/>
      <c r="B11" s="1"/>
      <c r="C11" s="1" t="s">
        <v>5</v>
      </c>
      <c r="D11" s="3">
        <f>STDEV(D6:D9)</f>
        <v>0.45820071488633973</v>
      </c>
      <c r="E11" s="1"/>
      <c r="F11" s="1" t="s">
        <v>5</v>
      </c>
      <c r="G11" s="3">
        <f>STDEV(G6:G9)</f>
        <v>0.16798346329124</v>
      </c>
      <c r="H11" s="1"/>
      <c r="I11" s="1" t="s">
        <v>5</v>
      </c>
      <c r="J11" s="3">
        <f>STDEV(J6:J9)</f>
        <v>0.22006156836288984</v>
      </c>
    </row>
    <row r="12" spans="1:10" x14ac:dyDescent="0.2">
      <c r="A12" s="1"/>
      <c r="B12" s="1"/>
      <c r="C12" s="1" t="s">
        <v>6</v>
      </c>
      <c r="D12" s="4">
        <v>1</v>
      </c>
      <c r="E12" s="1"/>
      <c r="F12" s="1" t="s">
        <v>6</v>
      </c>
      <c r="G12" s="4">
        <f>G10/1.54126</f>
        <v>0.59517066812633168</v>
      </c>
      <c r="H12" s="1"/>
      <c r="I12" s="1" t="s">
        <v>6</v>
      </c>
      <c r="J12" s="4">
        <f>J10/1.54126</f>
        <v>0.59498888822628448</v>
      </c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2"/>
      <c r="E15" s="1"/>
      <c r="F15" s="5"/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F16" s="5" t="s">
        <v>29</v>
      </c>
      <c r="G16" s="6">
        <v>4.2900000000000001E-2</v>
      </c>
      <c r="H16" s="1"/>
      <c r="I16" s="1"/>
      <c r="J16" s="6">
        <v>4.9000000000000002E-2</v>
      </c>
    </row>
    <row r="17" spans="1:10" x14ac:dyDescent="0.2">
      <c r="A17" s="1"/>
      <c r="B17" s="1"/>
      <c r="C17" s="1"/>
      <c r="D17" s="1"/>
      <c r="E17" s="1"/>
      <c r="F17" s="1" t="s">
        <v>33</v>
      </c>
      <c r="G17" s="1"/>
      <c r="H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5" t="s">
        <v>29</v>
      </c>
      <c r="J18" s="1">
        <v>1</v>
      </c>
    </row>
    <row r="19" spans="1:10" x14ac:dyDescent="0.2">
      <c r="A19" s="1" t="s">
        <v>89</v>
      </c>
      <c r="B19" s="1"/>
      <c r="C19" s="1"/>
      <c r="D19" s="1"/>
      <c r="E19" s="1"/>
      <c r="F19" s="1"/>
      <c r="G19" s="1"/>
      <c r="H19" s="1"/>
      <c r="I19" s="1" t="s">
        <v>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B34E-0B97-0E4D-AA4C-214FD551C388}">
  <dimension ref="A1:J20"/>
  <sheetViews>
    <sheetView tabSelected="1" workbookViewId="0">
      <selection activeCell="G41" sqref="G41"/>
    </sheetView>
  </sheetViews>
  <sheetFormatPr baseColWidth="10" defaultRowHeight="16" x14ac:dyDescent="0.2"/>
  <cols>
    <col min="1" max="1" width="30.5" customWidth="1"/>
    <col min="3" max="3" width="15.83203125" customWidth="1"/>
    <col min="4" max="4" width="19.5" customWidth="1"/>
    <col min="6" max="6" width="14.6640625" customWidth="1"/>
    <col min="7" max="7" width="21.83203125" customWidth="1"/>
    <col min="9" max="9" width="16.33203125" customWidth="1"/>
    <col min="10" max="10" width="19.83203125" customWidth="1"/>
  </cols>
  <sheetData>
    <row r="1" spans="1:10" x14ac:dyDescent="0.2">
      <c r="A1" s="1" t="s">
        <v>58</v>
      </c>
    </row>
    <row r="2" spans="1:10" x14ac:dyDescent="0.2">
      <c r="A2" s="1" t="s">
        <v>68</v>
      </c>
    </row>
    <row r="3" spans="1:10" x14ac:dyDescent="0.2">
      <c r="A3" s="1" t="s">
        <v>99</v>
      </c>
    </row>
    <row r="5" spans="1:10" x14ac:dyDescent="0.2">
      <c r="A5" s="2"/>
      <c r="B5" s="2" t="s">
        <v>74</v>
      </c>
      <c r="C5" s="2" t="s">
        <v>0</v>
      </c>
      <c r="D5" s="2" t="s">
        <v>32</v>
      </c>
      <c r="E5" s="2" t="s">
        <v>70</v>
      </c>
      <c r="F5" s="2" t="s">
        <v>0</v>
      </c>
      <c r="G5" s="2" t="s">
        <v>71</v>
      </c>
      <c r="H5" s="2" t="s">
        <v>72</v>
      </c>
      <c r="I5" s="2" t="s">
        <v>0</v>
      </c>
      <c r="J5" s="2" t="s">
        <v>73</v>
      </c>
    </row>
    <row r="6" spans="1:10" x14ac:dyDescent="0.2">
      <c r="A6" s="1" t="s">
        <v>1</v>
      </c>
      <c r="B6" s="1">
        <v>53020</v>
      </c>
      <c r="C6" s="1">
        <v>16240</v>
      </c>
      <c r="D6" s="1">
        <f>B6/C6</f>
        <v>3.2647783251231526</v>
      </c>
      <c r="E6" s="1">
        <v>12040</v>
      </c>
      <c r="F6" s="1">
        <v>12690</v>
      </c>
      <c r="G6" s="1">
        <f>E6/F6</f>
        <v>0.94877856579984243</v>
      </c>
      <c r="H6" s="1">
        <v>15050</v>
      </c>
      <c r="I6" s="1">
        <v>14960</v>
      </c>
      <c r="J6" s="1">
        <f>H6/I6</f>
        <v>1.0060160427807487</v>
      </c>
    </row>
    <row r="7" spans="1:10" x14ac:dyDescent="0.2">
      <c r="A7" s="1" t="s">
        <v>2</v>
      </c>
      <c r="B7" s="1">
        <v>38970</v>
      </c>
      <c r="C7" s="1">
        <v>14390</v>
      </c>
      <c r="D7" s="1">
        <f t="shared" ref="D7:D9" si="0">B7/C7</f>
        <v>2.7081306462821404</v>
      </c>
      <c r="E7" s="1">
        <v>11950</v>
      </c>
      <c r="F7" s="1">
        <v>9859</v>
      </c>
      <c r="G7" s="1">
        <f t="shared" ref="G7:G9" si="1">E7/F7</f>
        <v>1.2120904757074753</v>
      </c>
      <c r="H7" s="1">
        <v>21930</v>
      </c>
      <c r="I7" s="1">
        <v>17650</v>
      </c>
      <c r="J7" s="1">
        <f t="shared" ref="J7:J9" si="2">H7/I7</f>
        <v>1.2424929178470254</v>
      </c>
    </row>
    <row r="8" spans="1:10" x14ac:dyDescent="0.2">
      <c r="A8" s="1" t="s">
        <v>3</v>
      </c>
      <c r="B8" s="1">
        <v>31160</v>
      </c>
      <c r="C8" s="1">
        <v>16310</v>
      </c>
      <c r="D8" s="1">
        <f t="shared" si="0"/>
        <v>1.9104843654199877</v>
      </c>
      <c r="E8" s="1">
        <v>31050</v>
      </c>
      <c r="F8" s="1">
        <v>15750</v>
      </c>
      <c r="G8" s="1">
        <f t="shared" si="1"/>
        <v>1.9714285714285715</v>
      </c>
      <c r="H8" s="1">
        <v>16100</v>
      </c>
      <c r="I8" s="1">
        <v>12950</v>
      </c>
      <c r="J8" s="1">
        <f t="shared" si="2"/>
        <v>1.2432432432432432</v>
      </c>
    </row>
    <row r="9" spans="1:10" x14ac:dyDescent="0.2">
      <c r="A9" s="1" t="s">
        <v>7</v>
      </c>
      <c r="B9" s="1">
        <v>28880</v>
      </c>
      <c r="C9" s="1">
        <v>13130</v>
      </c>
      <c r="D9" s="1">
        <f t="shared" si="0"/>
        <v>2.1995430312261997</v>
      </c>
      <c r="E9" s="1">
        <v>19880</v>
      </c>
      <c r="F9" s="1">
        <v>11880</v>
      </c>
      <c r="G9" s="1">
        <f t="shared" si="1"/>
        <v>1.6734006734006734</v>
      </c>
      <c r="H9" s="1">
        <v>15980</v>
      </c>
      <c r="I9" s="1">
        <v>12320</v>
      </c>
      <c r="J9" s="1">
        <f t="shared" si="2"/>
        <v>1.2970779220779221</v>
      </c>
    </row>
    <row r="10" spans="1:10" x14ac:dyDescent="0.2">
      <c r="A10" s="1"/>
      <c r="B10" s="1"/>
      <c r="C10" s="1" t="s">
        <v>4</v>
      </c>
      <c r="D10" s="3">
        <f>AVERAGE(D6:D9)</f>
        <v>2.5207340920128702</v>
      </c>
      <c r="E10" s="1"/>
      <c r="F10" s="1" t="s">
        <v>4</v>
      </c>
      <c r="G10" s="3">
        <f>AVERAGE(G6:G9)</f>
        <v>1.4514245715841407</v>
      </c>
      <c r="H10" s="1"/>
      <c r="I10" s="1" t="s">
        <v>4</v>
      </c>
      <c r="J10" s="3">
        <f>AVERAGE(J6:J9)</f>
        <v>1.1972075314872348</v>
      </c>
    </row>
    <row r="11" spans="1:10" x14ac:dyDescent="0.2">
      <c r="A11" s="1"/>
      <c r="B11" s="1"/>
      <c r="C11" s="1" t="s">
        <v>5</v>
      </c>
      <c r="D11" s="3">
        <f>STDEV(D6:D9)</f>
        <v>0.5956194858331989</v>
      </c>
      <c r="E11" s="1"/>
      <c r="F11" s="1" t="s">
        <v>5</v>
      </c>
      <c r="G11" s="3">
        <f>STDEV(G6:G9)</f>
        <v>0.4581162029485093</v>
      </c>
      <c r="H11" s="1"/>
      <c r="I11" s="1" t="s">
        <v>5</v>
      </c>
      <c r="J11" s="3">
        <f>STDEV(J6:J9)</f>
        <v>0.12999786311727926</v>
      </c>
    </row>
    <row r="12" spans="1:10" x14ac:dyDescent="0.2">
      <c r="A12" s="1"/>
      <c r="B12" s="1"/>
      <c r="C12" s="1" t="s">
        <v>6</v>
      </c>
      <c r="D12" s="4">
        <v>1</v>
      </c>
      <c r="E12" s="1"/>
      <c r="F12" s="1" t="s">
        <v>6</v>
      </c>
      <c r="G12" s="4">
        <f>G10/2.5207</f>
        <v>0.57580218652919457</v>
      </c>
      <c r="H12" s="1"/>
      <c r="I12" s="1" t="s">
        <v>6</v>
      </c>
      <c r="J12" s="4">
        <f>J10/2.5207</f>
        <v>0.47495042309169466</v>
      </c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2"/>
      <c r="E15" s="1"/>
      <c r="F15" s="5"/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5" t="s">
        <v>29</v>
      </c>
      <c r="G17" s="6">
        <v>2.92E-2</v>
      </c>
      <c r="H17" s="1"/>
      <c r="J17" s="6">
        <v>2.2499999999999999E-2</v>
      </c>
    </row>
    <row r="18" spans="1:10" x14ac:dyDescent="0.2">
      <c r="A18" s="1"/>
      <c r="B18" s="1"/>
      <c r="C18" s="1"/>
      <c r="D18" s="1"/>
      <c r="E18" s="1"/>
      <c r="F18" s="1" t="s">
        <v>33</v>
      </c>
      <c r="G18" s="1"/>
      <c r="H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5" t="s">
        <v>29</v>
      </c>
      <c r="J19" s="1"/>
    </row>
    <row r="20" spans="1:10" x14ac:dyDescent="0.2">
      <c r="A20" s="1" t="s">
        <v>89</v>
      </c>
      <c r="B20" s="1"/>
      <c r="I20" s="1" t="s">
        <v>69</v>
      </c>
      <c r="J20" s="1">
        <v>0.36399999999999999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B8AFF-F5D3-4D41-9DB6-3B9ACB4E2AB2}">
  <dimension ref="A2:L20"/>
  <sheetViews>
    <sheetView workbookViewId="0">
      <selection activeCell="A3" sqref="A3"/>
    </sheetView>
  </sheetViews>
  <sheetFormatPr baseColWidth="10" defaultRowHeight="16" x14ac:dyDescent="0.2"/>
  <cols>
    <col min="1" max="1" width="30" customWidth="1"/>
    <col min="2" max="2" width="13.83203125" customWidth="1"/>
    <col min="3" max="3" width="16.1640625" customWidth="1"/>
    <col min="4" max="4" width="20.1640625" customWidth="1"/>
    <col min="5" max="5" width="19.1640625" customWidth="1"/>
    <col min="6" max="6" width="14.33203125" customWidth="1"/>
    <col min="7" max="7" width="22.1640625" customWidth="1"/>
    <col min="9" max="9" width="15.83203125" customWidth="1"/>
    <col min="10" max="10" width="20.1640625" customWidth="1"/>
  </cols>
  <sheetData>
    <row r="2" spans="1:12" x14ac:dyDescent="0.2">
      <c r="A2" t="s">
        <v>16</v>
      </c>
    </row>
    <row r="3" spans="1:12" x14ac:dyDescent="0.2">
      <c r="A3" t="s">
        <v>95</v>
      </c>
    </row>
    <row r="5" spans="1:12" x14ac:dyDescent="0.2">
      <c r="A5" s="2"/>
      <c r="B5" s="2" t="s">
        <v>17</v>
      </c>
      <c r="C5" s="2" t="s">
        <v>0</v>
      </c>
      <c r="D5" s="2" t="s">
        <v>18</v>
      </c>
      <c r="E5" s="2" t="s">
        <v>23</v>
      </c>
      <c r="F5" s="2" t="s">
        <v>0</v>
      </c>
      <c r="G5" s="2" t="s">
        <v>24</v>
      </c>
      <c r="H5" s="2" t="s">
        <v>25</v>
      </c>
      <c r="I5" s="2" t="s">
        <v>0</v>
      </c>
      <c r="J5" s="2" t="s">
        <v>26</v>
      </c>
      <c r="K5" s="2"/>
      <c r="L5" s="2"/>
    </row>
    <row r="6" spans="1:12" x14ac:dyDescent="0.2">
      <c r="A6" s="1" t="s">
        <v>1</v>
      </c>
      <c r="B6" s="1">
        <v>10500</v>
      </c>
      <c r="C6" s="1">
        <v>6220</v>
      </c>
      <c r="D6" s="1">
        <f>B6/C6</f>
        <v>1.6881028938906752</v>
      </c>
      <c r="E6" s="1">
        <v>11900</v>
      </c>
      <c r="F6" s="1">
        <v>8630</v>
      </c>
      <c r="G6" s="1">
        <f>E6/F6</f>
        <v>1.3789107763615296</v>
      </c>
      <c r="H6" s="1">
        <v>16540</v>
      </c>
      <c r="I6" s="1">
        <v>10280</v>
      </c>
      <c r="J6" s="1">
        <f>H6/I6</f>
        <v>1.6089494163424125</v>
      </c>
      <c r="K6" s="1"/>
      <c r="L6" s="1"/>
    </row>
    <row r="7" spans="1:12" x14ac:dyDescent="0.2">
      <c r="A7" s="1" t="s">
        <v>2</v>
      </c>
      <c r="B7" s="1">
        <v>12420</v>
      </c>
      <c r="C7" s="1">
        <v>9608</v>
      </c>
      <c r="D7" s="1">
        <f t="shared" ref="D7:D9" si="0">B7/C7</f>
        <v>1.2926727726894254</v>
      </c>
      <c r="E7" s="1">
        <v>15870</v>
      </c>
      <c r="F7" s="1">
        <v>12350</v>
      </c>
      <c r="G7" s="1">
        <f t="shared" ref="G7:G9" si="1">E7/F7</f>
        <v>1.2850202429149797</v>
      </c>
      <c r="H7" s="1">
        <v>16030</v>
      </c>
      <c r="I7" s="1">
        <v>10310</v>
      </c>
      <c r="J7" s="1">
        <f t="shared" ref="J7:J9" si="2">H7/I7</f>
        <v>1.5548011639185257</v>
      </c>
      <c r="K7" s="1"/>
      <c r="L7" s="1"/>
    </row>
    <row r="8" spans="1:12" x14ac:dyDescent="0.2">
      <c r="A8" s="1" t="s">
        <v>3</v>
      </c>
      <c r="B8" s="1">
        <v>16100</v>
      </c>
      <c r="C8" s="1">
        <v>11770</v>
      </c>
      <c r="D8" s="1">
        <f t="shared" si="0"/>
        <v>1.3678844519966016</v>
      </c>
      <c r="E8" s="1">
        <v>12050</v>
      </c>
      <c r="F8" s="1">
        <v>8928</v>
      </c>
      <c r="G8" s="1">
        <f t="shared" si="1"/>
        <v>1.3496863799283154</v>
      </c>
      <c r="H8" s="1">
        <v>13870</v>
      </c>
      <c r="I8" s="1">
        <v>10740</v>
      </c>
      <c r="J8" s="1">
        <f t="shared" si="2"/>
        <v>1.2914338919925512</v>
      </c>
      <c r="K8" s="1"/>
      <c r="L8" s="1"/>
    </row>
    <row r="9" spans="1:12" x14ac:dyDescent="0.2">
      <c r="A9" s="1" t="s">
        <v>7</v>
      </c>
      <c r="B9" s="1">
        <v>18920</v>
      </c>
      <c r="C9" s="1">
        <v>8488</v>
      </c>
      <c r="D9" s="1">
        <f t="shared" si="0"/>
        <v>2.2290292177191331</v>
      </c>
      <c r="E9" s="1">
        <v>11940</v>
      </c>
      <c r="F9" s="1">
        <v>10250</v>
      </c>
      <c r="G9" s="1">
        <f t="shared" si="1"/>
        <v>1.1648780487804877</v>
      </c>
      <c r="H9" s="1">
        <v>13490</v>
      </c>
      <c r="I9" s="1">
        <v>8234</v>
      </c>
      <c r="J9" s="1">
        <f t="shared" si="2"/>
        <v>1.638328880252611</v>
      </c>
      <c r="K9" s="1"/>
      <c r="L9" s="1"/>
    </row>
    <row r="10" spans="1:12" x14ac:dyDescent="0.2">
      <c r="A10" s="1"/>
      <c r="B10" s="1"/>
      <c r="C10" s="1" t="s">
        <v>4</v>
      </c>
      <c r="D10" s="3">
        <f>AVERAGE(D6:D9)</f>
        <v>1.644422334073959</v>
      </c>
      <c r="E10" s="1"/>
      <c r="F10" s="1" t="s">
        <v>4</v>
      </c>
      <c r="G10" s="3">
        <f>AVERAGE(G6:G9)</f>
        <v>1.2946238619963282</v>
      </c>
      <c r="H10" s="1"/>
      <c r="I10" s="1" t="s">
        <v>4</v>
      </c>
      <c r="J10" s="3">
        <f>AVERAGE(J6:J9)</f>
        <v>1.5233783381265251</v>
      </c>
      <c r="K10" s="3"/>
      <c r="L10" s="1"/>
    </row>
    <row r="11" spans="1:12" x14ac:dyDescent="0.2">
      <c r="A11" s="1"/>
      <c r="B11" s="1"/>
      <c r="C11" s="1" t="s">
        <v>5</v>
      </c>
      <c r="D11" s="3">
        <f>STDEV(D6:D9)</f>
        <v>0.4257832601489725</v>
      </c>
      <c r="E11" s="1"/>
      <c r="F11" s="1" t="s">
        <v>5</v>
      </c>
      <c r="G11" s="3">
        <f>STDEV(G6:G9)</f>
        <v>9.4977840153579352E-2</v>
      </c>
      <c r="H11" s="1"/>
      <c r="I11" s="1" t="s">
        <v>5</v>
      </c>
      <c r="J11" s="3">
        <f>STDEV(J6:J9)</f>
        <v>0.15845257611796756</v>
      </c>
      <c r="K11" s="3"/>
      <c r="L11" s="1"/>
    </row>
    <row r="12" spans="1:12" x14ac:dyDescent="0.2">
      <c r="A12" s="1"/>
      <c r="B12" s="1"/>
      <c r="C12" s="1" t="s">
        <v>10</v>
      </c>
      <c r="D12" s="1">
        <f>D11/D10</f>
        <v>0.25892573417810477</v>
      </c>
      <c r="E12" s="1"/>
      <c r="F12" s="1"/>
      <c r="G12" s="1">
        <f t="shared" ref="G12:J12" si="3">G11/G10</f>
        <v>7.3363270168002453E-2</v>
      </c>
      <c r="H12" s="1"/>
      <c r="I12" s="1"/>
      <c r="J12" s="1">
        <f t="shared" si="3"/>
        <v>0.10401393544353207</v>
      </c>
      <c r="K12" s="1"/>
      <c r="L12" s="1"/>
    </row>
    <row r="13" spans="1:12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 t="s">
        <v>19</v>
      </c>
    </row>
    <row r="14" spans="1:12" x14ac:dyDescent="0.2">
      <c r="A14" s="1"/>
      <c r="B14" s="1"/>
      <c r="C14" s="1" t="s">
        <v>6</v>
      </c>
      <c r="D14" s="4">
        <v>1</v>
      </c>
      <c r="E14" s="1"/>
      <c r="F14" s="1" t="s">
        <v>6</v>
      </c>
      <c r="G14" s="4">
        <f>G10/1.6444</f>
        <v>0.78729254560710782</v>
      </c>
      <c r="H14" s="1"/>
      <c r="I14" s="1"/>
      <c r="J14" s="6">
        <f>J10/1.6444</f>
        <v>0.92640375707037526</v>
      </c>
      <c r="K14" s="1"/>
      <c r="L14" s="4">
        <f>J14/G14</f>
        <v>1.1766957050965015</v>
      </c>
    </row>
    <row r="15" spans="1:12" x14ac:dyDescent="0.2">
      <c r="A15" s="1"/>
      <c r="B15" s="1"/>
      <c r="C15" s="1"/>
      <c r="D15" s="2"/>
      <c r="E15" s="1"/>
      <c r="F15" s="5"/>
      <c r="G15" s="1"/>
      <c r="H15" s="1"/>
      <c r="I15" s="1"/>
      <c r="J15" s="1"/>
      <c r="K15" s="1"/>
      <c r="L15" s="1"/>
    </row>
    <row r="16" spans="1:12" x14ac:dyDescent="0.2">
      <c r="A16" s="1"/>
      <c r="B16" s="1"/>
      <c r="C16" s="1"/>
      <c r="D16" s="1"/>
      <c r="E16" s="1"/>
      <c r="F16" s="1" t="s">
        <v>21</v>
      </c>
      <c r="G16" s="1">
        <v>0.16070000000000001</v>
      </c>
      <c r="H16" s="1"/>
      <c r="I16" s="1"/>
      <c r="J16" s="1">
        <v>0.61499999999999999</v>
      </c>
      <c r="K16" s="1"/>
      <c r="L16" s="1"/>
    </row>
    <row r="17" spans="1:12" x14ac:dyDescent="0.2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</row>
    <row r="18" spans="1:12" x14ac:dyDescent="0.2">
      <c r="A18" s="1"/>
      <c r="B18" s="1"/>
      <c r="C18" s="1"/>
      <c r="D18" s="1"/>
      <c r="E18" s="1"/>
      <c r="F18" s="1"/>
      <c r="G18" s="1"/>
      <c r="H18" s="1"/>
      <c r="I18" s="1" t="s">
        <v>22</v>
      </c>
      <c r="J18" s="1">
        <v>4.7800000000000002E-2</v>
      </c>
      <c r="K18" s="1"/>
      <c r="L18" s="1"/>
    </row>
    <row r="20" spans="1:12" x14ac:dyDescent="0.2">
      <c r="A20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7376-61B8-7345-A486-03F0BD62A2CF}">
  <dimension ref="A2:J20"/>
  <sheetViews>
    <sheetView workbookViewId="0">
      <selection activeCell="A3" sqref="A3"/>
    </sheetView>
  </sheetViews>
  <sheetFormatPr baseColWidth="10" defaultRowHeight="16" x14ac:dyDescent="0.2"/>
  <cols>
    <col min="1" max="1" width="30.33203125" customWidth="1"/>
    <col min="2" max="2" width="14" customWidth="1"/>
    <col min="3" max="3" width="21.33203125" customWidth="1"/>
    <col min="4" max="4" width="21.1640625" customWidth="1"/>
    <col min="5" max="5" width="14.83203125" customWidth="1"/>
    <col min="6" max="6" width="14.33203125" customWidth="1"/>
    <col min="7" max="7" width="21.1640625" customWidth="1"/>
    <col min="8" max="8" width="16.33203125" customWidth="1"/>
    <col min="9" max="9" width="15.5" customWidth="1"/>
    <col min="10" max="10" width="21.83203125" customWidth="1"/>
  </cols>
  <sheetData>
    <row r="2" spans="1:10" x14ac:dyDescent="0.2">
      <c r="A2" t="s">
        <v>16</v>
      </c>
    </row>
    <row r="3" spans="1:10" x14ac:dyDescent="0.2">
      <c r="A3" t="s">
        <v>96</v>
      </c>
    </row>
    <row r="5" spans="1:10" x14ac:dyDescent="0.2">
      <c r="A5" s="2"/>
      <c r="B5" s="2" t="s">
        <v>17</v>
      </c>
      <c r="C5" s="2" t="s">
        <v>0</v>
      </c>
      <c r="D5" s="2" t="s">
        <v>18</v>
      </c>
      <c r="E5" s="2" t="s">
        <v>23</v>
      </c>
      <c r="F5" s="2" t="s">
        <v>0</v>
      </c>
      <c r="G5" s="2" t="s">
        <v>24</v>
      </c>
      <c r="H5" s="2" t="s">
        <v>25</v>
      </c>
      <c r="I5" s="2" t="s">
        <v>0</v>
      </c>
      <c r="J5" s="2" t="s">
        <v>26</v>
      </c>
    </row>
    <row r="6" spans="1:10" x14ac:dyDescent="0.2">
      <c r="A6" s="1" t="s">
        <v>1</v>
      </c>
      <c r="B6" s="1">
        <v>34690</v>
      </c>
      <c r="C6" s="1">
        <v>27900</v>
      </c>
      <c r="D6" s="1">
        <f>B6/C6</f>
        <v>1.2433691756272403</v>
      </c>
      <c r="E6" s="1">
        <v>32250</v>
      </c>
      <c r="F6" s="1">
        <v>27900</v>
      </c>
      <c r="G6" s="1">
        <f>E6/F6</f>
        <v>1.1559139784946237</v>
      </c>
      <c r="H6" s="1">
        <v>20790</v>
      </c>
      <c r="I6" s="1">
        <v>21500</v>
      </c>
      <c r="J6" s="1">
        <f>H6/I6</f>
        <v>0.96697674418604651</v>
      </c>
    </row>
    <row r="7" spans="1:10" x14ac:dyDescent="0.2">
      <c r="A7" s="1" t="s">
        <v>2</v>
      </c>
      <c r="B7" s="1">
        <v>29470</v>
      </c>
      <c r="C7" s="1">
        <v>20290</v>
      </c>
      <c r="D7" s="1">
        <f t="shared" ref="D7:D9" si="0">B7/C7</f>
        <v>1.4524396254312468</v>
      </c>
      <c r="E7" s="1">
        <v>17960</v>
      </c>
      <c r="F7" s="1">
        <v>22120</v>
      </c>
      <c r="G7" s="1">
        <f t="shared" ref="G7:G9" si="1">E7/F7</f>
        <v>0.81193490054249551</v>
      </c>
      <c r="H7" s="1">
        <v>18050</v>
      </c>
      <c r="I7" s="1">
        <v>12850</v>
      </c>
      <c r="J7" s="1">
        <f t="shared" ref="J7:J8" si="2">H7/I7</f>
        <v>1.404669260700389</v>
      </c>
    </row>
    <row r="8" spans="1:10" x14ac:dyDescent="0.2">
      <c r="A8" s="1" t="s">
        <v>3</v>
      </c>
      <c r="B8" s="1">
        <v>28300</v>
      </c>
      <c r="C8" s="1">
        <v>18550</v>
      </c>
      <c r="D8" s="1">
        <f t="shared" si="0"/>
        <v>1.5256064690026954</v>
      </c>
      <c r="E8" s="1">
        <v>20210</v>
      </c>
      <c r="F8" s="1">
        <v>14900</v>
      </c>
      <c r="G8" s="1">
        <f t="shared" si="1"/>
        <v>1.3563758389261744</v>
      </c>
      <c r="H8" s="1">
        <v>19290</v>
      </c>
      <c r="I8" s="1">
        <v>11850</v>
      </c>
      <c r="J8" s="1">
        <f t="shared" si="2"/>
        <v>1.6278481012658228</v>
      </c>
    </row>
    <row r="9" spans="1:10" x14ac:dyDescent="0.2">
      <c r="A9" s="1"/>
      <c r="B9" s="1">
        <v>24290</v>
      </c>
      <c r="C9" s="1">
        <v>20860</v>
      </c>
      <c r="D9" s="1">
        <f t="shared" si="0"/>
        <v>1.1644295302013423</v>
      </c>
      <c r="E9" s="1">
        <v>22800</v>
      </c>
      <c r="F9" s="1">
        <v>25820</v>
      </c>
      <c r="G9" s="1">
        <f t="shared" si="1"/>
        <v>0.88303640588690935</v>
      </c>
      <c r="H9" s="1">
        <v>16990</v>
      </c>
      <c r="I9" s="1">
        <v>16200</v>
      </c>
      <c r="J9" s="1">
        <f>H9/I9</f>
        <v>1.0487654320987654</v>
      </c>
    </row>
    <row r="10" spans="1:10" x14ac:dyDescent="0.2">
      <c r="A10" s="1"/>
      <c r="B10" s="1"/>
      <c r="C10" s="1" t="s">
        <v>4</v>
      </c>
      <c r="D10" s="3">
        <f>AVERAGE(D6:D9)</f>
        <v>1.3464612000656313</v>
      </c>
      <c r="E10" s="1"/>
      <c r="F10" s="1" t="s">
        <v>4</v>
      </c>
      <c r="G10" s="3">
        <f>AVERAGE(G6:G9)</f>
        <v>1.0518152809625507</v>
      </c>
      <c r="H10" s="1"/>
      <c r="I10" s="1" t="s">
        <v>4</v>
      </c>
      <c r="J10" s="3">
        <f>AVERAGE(J6:J9)</f>
        <v>1.2620648845627558</v>
      </c>
    </row>
    <row r="11" spans="1:10" x14ac:dyDescent="0.2">
      <c r="A11" s="1"/>
      <c r="B11" s="1"/>
      <c r="C11" s="1" t="s">
        <v>5</v>
      </c>
      <c r="D11" s="3">
        <f>STDEV(D6:D9)</f>
        <v>0.17037991701087138</v>
      </c>
      <c r="E11" s="1"/>
      <c r="F11" s="1" t="s">
        <v>5</v>
      </c>
      <c r="G11" s="3">
        <f>STDEV(G6:G9)</f>
        <v>0.25141106968287219</v>
      </c>
      <c r="H11" s="1"/>
      <c r="I11" s="1" t="s">
        <v>5</v>
      </c>
      <c r="J11" s="3">
        <f>STDEV(J6:J9)</f>
        <v>0.30914238182843329</v>
      </c>
    </row>
    <row r="12" spans="1:10" x14ac:dyDescent="0.2">
      <c r="A12" s="1"/>
      <c r="B12" s="1"/>
      <c r="C12" s="1" t="s">
        <v>6</v>
      </c>
      <c r="D12" s="4">
        <v>1</v>
      </c>
      <c r="E12" s="1"/>
      <c r="F12" s="1" t="s">
        <v>6</v>
      </c>
      <c r="G12" s="4">
        <f>G10/1.34646</f>
        <v>0.78117083386253638</v>
      </c>
      <c r="H12" s="1"/>
      <c r="I12" s="1" t="s">
        <v>6</v>
      </c>
      <c r="J12" s="4">
        <f>J10/1.34646</f>
        <v>0.93732074072958405</v>
      </c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2"/>
      <c r="E15" s="1"/>
      <c r="F15" s="5" t="s">
        <v>27</v>
      </c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F16" s="1" t="s">
        <v>28</v>
      </c>
      <c r="G16" s="1">
        <v>0.1004</v>
      </c>
      <c r="H16" s="1"/>
      <c r="I16" s="1"/>
      <c r="J16" s="1">
        <v>0.64800000000000002</v>
      </c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5" t="s">
        <v>29</v>
      </c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 t="s">
        <v>30</v>
      </c>
      <c r="J18" s="1">
        <v>0.33</v>
      </c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t="s">
        <v>76</v>
      </c>
      <c r="B20" s="1"/>
      <c r="C20" s="1"/>
      <c r="D20" s="1"/>
      <c r="E20" s="1"/>
      <c r="F20" s="1"/>
      <c r="G20" s="1"/>
      <c r="H20" s="1"/>
      <c r="I20" s="1"/>
      <c r="J2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2832-CF8D-214C-84F6-9A0FE529591E}">
  <dimension ref="A2:J17"/>
  <sheetViews>
    <sheetView workbookViewId="0">
      <selection activeCell="A3" sqref="A3"/>
    </sheetView>
  </sheetViews>
  <sheetFormatPr baseColWidth="10" defaultRowHeight="16" x14ac:dyDescent="0.2"/>
  <cols>
    <col min="1" max="1" width="33.33203125" customWidth="1"/>
    <col min="2" max="2" width="16" customWidth="1"/>
    <col min="3" max="3" width="14.83203125" customWidth="1"/>
    <col min="4" max="4" width="18.83203125" customWidth="1"/>
    <col min="6" max="6" width="15.1640625" customWidth="1"/>
    <col min="7" max="7" width="24.83203125" customWidth="1"/>
    <col min="9" max="9" width="16" customWidth="1"/>
    <col min="10" max="10" width="24" customWidth="1"/>
  </cols>
  <sheetData>
    <row r="2" spans="1:10" x14ac:dyDescent="0.2">
      <c r="A2" t="s">
        <v>31</v>
      </c>
    </row>
    <row r="3" spans="1:10" x14ac:dyDescent="0.2">
      <c r="A3" t="s">
        <v>97</v>
      </c>
    </row>
    <row r="4" spans="1:10" x14ac:dyDescent="0.2">
      <c r="B4" s="2" t="s">
        <v>17</v>
      </c>
      <c r="C4" s="2" t="s">
        <v>0</v>
      </c>
      <c r="D4" s="2" t="s">
        <v>32</v>
      </c>
      <c r="E4" s="2" t="s">
        <v>36</v>
      </c>
      <c r="F4" s="2" t="s">
        <v>0</v>
      </c>
      <c r="G4" s="2" t="s">
        <v>35</v>
      </c>
      <c r="H4" s="2" t="s">
        <v>37</v>
      </c>
      <c r="I4" s="2" t="s">
        <v>0</v>
      </c>
      <c r="J4" s="2" t="s">
        <v>38</v>
      </c>
    </row>
    <row r="5" spans="1:10" x14ac:dyDescent="0.2">
      <c r="B5" s="1">
        <v>9305</v>
      </c>
      <c r="C5" s="1">
        <v>17720</v>
      </c>
      <c r="D5" s="1">
        <f t="shared" ref="D5:D7" si="0">B5/C5</f>
        <v>0.52511286681715574</v>
      </c>
      <c r="E5" s="1">
        <v>4298</v>
      </c>
      <c r="F5" s="1">
        <v>13950</v>
      </c>
      <c r="G5" s="1">
        <f>E5/F5</f>
        <v>0.30810035842293909</v>
      </c>
      <c r="H5" s="1">
        <v>6645</v>
      </c>
      <c r="I5" s="1">
        <v>18030</v>
      </c>
      <c r="J5" s="1">
        <f>H5/I5</f>
        <v>0.36855241264559069</v>
      </c>
    </row>
    <row r="6" spans="1:10" x14ac:dyDescent="0.2">
      <c r="B6" s="1">
        <v>8531</v>
      </c>
      <c r="C6" s="1">
        <v>17030</v>
      </c>
      <c r="D6" s="1">
        <f t="shared" si="0"/>
        <v>0.50093951849677043</v>
      </c>
      <c r="E6" s="1">
        <v>5144</v>
      </c>
      <c r="F6" s="1">
        <v>14860</v>
      </c>
      <c r="G6" s="1">
        <f t="shared" ref="G6:G8" si="1">E6/F6</f>
        <v>0.346164199192463</v>
      </c>
      <c r="H6" s="1">
        <v>8911</v>
      </c>
      <c r="I6" s="1">
        <v>16760</v>
      </c>
      <c r="J6" s="1">
        <f t="shared" ref="J6:J8" si="2">H6/I6</f>
        <v>0.53168257756563242</v>
      </c>
    </row>
    <row r="7" spans="1:10" x14ac:dyDescent="0.2">
      <c r="B7" s="1">
        <v>6203</v>
      </c>
      <c r="C7" s="1">
        <v>15880</v>
      </c>
      <c r="D7" s="1">
        <f t="shared" si="0"/>
        <v>0.39061712846347607</v>
      </c>
      <c r="E7" s="1">
        <v>4208</v>
      </c>
      <c r="F7" s="1">
        <v>15000</v>
      </c>
      <c r="G7" s="1">
        <f t="shared" si="1"/>
        <v>0.28053333333333336</v>
      </c>
      <c r="H7" s="1">
        <v>4806</v>
      </c>
      <c r="I7" s="1">
        <v>15540</v>
      </c>
      <c r="J7" s="1">
        <f t="shared" si="2"/>
        <v>0.30926640926640925</v>
      </c>
    </row>
    <row r="8" spans="1:10" x14ac:dyDescent="0.2">
      <c r="E8" s="1">
        <v>4292</v>
      </c>
      <c r="F8" s="1">
        <v>14440</v>
      </c>
      <c r="G8" s="1">
        <f t="shared" si="1"/>
        <v>0.29722991689750694</v>
      </c>
      <c r="H8" s="1">
        <v>4782</v>
      </c>
      <c r="I8" s="1">
        <v>18450</v>
      </c>
      <c r="J8" s="1">
        <f t="shared" si="2"/>
        <v>0.25918699186991873</v>
      </c>
    </row>
    <row r="9" spans="1:10" x14ac:dyDescent="0.2">
      <c r="B9" s="1"/>
      <c r="C9" s="1" t="s">
        <v>4</v>
      </c>
      <c r="D9" s="3">
        <f>AVERAGE(D5:D7)</f>
        <v>0.47222317125913404</v>
      </c>
      <c r="E9" s="1"/>
      <c r="F9" s="1" t="s">
        <v>4</v>
      </c>
      <c r="G9" s="3">
        <f>AVERAGE(G5:G8)</f>
        <v>0.30800695196156058</v>
      </c>
      <c r="H9" s="1"/>
      <c r="I9" s="1" t="s">
        <v>4</v>
      </c>
      <c r="J9" s="3">
        <f>AVERAGE(J5:J8)</f>
        <v>0.36717209783688776</v>
      </c>
    </row>
    <row r="10" spans="1:10" x14ac:dyDescent="0.2">
      <c r="B10" s="1"/>
      <c r="C10" s="1" t="s">
        <v>5</v>
      </c>
      <c r="D10" s="3">
        <f>STDEV(D5:D7)</f>
        <v>7.1699005277826328E-2</v>
      </c>
      <c r="E10" s="1"/>
      <c r="F10" s="1" t="s">
        <v>5</v>
      </c>
      <c r="G10" s="3">
        <f>STDEV(G5:G8)</f>
        <v>2.7850364727165018E-2</v>
      </c>
      <c r="H10" s="1"/>
      <c r="I10" s="1" t="s">
        <v>5</v>
      </c>
      <c r="J10" s="3">
        <f>STDEV(J5:J8)</f>
        <v>0.11843346245757802</v>
      </c>
    </row>
    <row r="11" spans="1:10" x14ac:dyDescent="0.2">
      <c r="B11" s="1"/>
      <c r="C11" s="1" t="s">
        <v>6</v>
      </c>
      <c r="D11" s="4">
        <v>1</v>
      </c>
      <c r="E11" s="1"/>
      <c r="F11" s="1" t="s">
        <v>6</v>
      </c>
      <c r="G11" s="4">
        <f>G9/0.47222</f>
        <v>0.65225308534488291</v>
      </c>
      <c r="H11" s="1"/>
      <c r="I11" s="1" t="s">
        <v>6</v>
      </c>
      <c r="J11" s="4">
        <f>J9/0.47222</f>
        <v>0.77754457209963102</v>
      </c>
    </row>
    <row r="12" spans="1:10" x14ac:dyDescent="0.2">
      <c r="B12" s="1"/>
      <c r="C12" s="1"/>
      <c r="D12" s="1"/>
      <c r="E12" s="1"/>
      <c r="G12" s="1"/>
      <c r="H12" s="1"/>
      <c r="I12" s="1"/>
      <c r="J12" s="1"/>
    </row>
    <row r="13" spans="1:10" x14ac:dyDescent="0.2">
      <c r="B13" s="1"/>
      <c r="C13" s="1"/>
      <c r="D13" s="3"/>
      <c r="E13" s="1"/>
      <c r="F13" s="5" t="s">
        <v>29</v>
      </c>
      <c r="G13" s="7">
        <v>7.0000000000000001E-3</v>
      </c>
      <c r="H13" s="1"/>
      <c r="I13" s="1"/>
      <c r="J13" s="1">
        <v>0.23799999999999999</v>
      </c>
    </row>
    <row r="14" spans="1:10" x14ac:dyDescent="0.2">
      <c r="B14" s="1"/>
      <c r="C14" s="1"/>
      <c r="D14" s="3"/>
      <c r="E14" s="1"/>
      <c r="F14" s="1" t="s">
        <v>33</v>
      </c>
      <c r="G14" s="3"/>
      <c r="H14" s="1"/>
      <c r="I14" s="1"/>
      <c r="J14" s="1"/>
    </row>
    <row r="15" spans="1:10" x14ac:dyDescent="0.2">
      <c r="B15" s="1"/>
      <c r="C15" s="1"/>
      <c r="D15" s="4"/>
      <c r="E15" s="1"/>
      <c r="F15" s="1"/>
      <c r="G15" s="4"/>
      <c r="H15" s="1"/>
      <c r="I15" s="5" t="s">
        <v>29</v>
      </c>
      <c r="J15" s="1">
        <v>0.40200000000000002</v>
      </c>
    </row>
    <row r="16" spans="1:10" x14ac:dyDescent="0.2">
      <c r="B16" s="1"/>
      <c r="C16" s="1"/>
      <c r="D16" s="1"/>
      <c r="E16" s="1"/>
      <c r="F16" s="1"/>
      <c r="G16" s="6"/>
      <c r="H16" s="1"/>
      <c r="I16" s="1" t="s">
        <v>34</v>
      </c>
      <c r="J16" s="1"/>
    </row>
    <row r="17" spans="1:10" x14ac:dyDescent="0.2">
      <c r="A17" t="s">
        <v>77</v>
      </c>
      <c r="B17" s="1"/>
      <c r="C17" s="1"/>
      <c r="D17" s="1"/>
      <c r="E17" s="1"/>
      <c r="F17" s="1"/>
      <c r="G17" s="1"/>
      <c r="H17" s="1"/>
      <c r="I17" s="1"/>
      <c r="J17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83F61-3D85-4148-AFFE-F73179913A33}">
  <dimension ref="A2:J19"/>
  <sheetViews>
    <sheetView workbookViewId="0">
      <selection activeCell="C34" sqref="C34"/>
    </sheetView>
  </sheetViews>
  <sheetFormatPr baseColWidth="10" defaultRowHeight="16" x14ac:dyDescent="0.2"/>
  <cols>
    <col min="1" max="1" width="26.6640625" style="1" customWidth="1"/>
    <col min="2" max="2" width="17" style="1" customWidth="1"/>
    <col min="3" max="3" width="10.83203125" style="1"/>
    <col min="4" max="4" width="20.83203125" style="1" customWidth="1"/>
    <col min="5" max="5" width="11.83203125" style="1" customWidth="1"/>
    <col min="6" max="6" width="18" style="1" customWidth="1"/>
    <col min="7" max="7" width="19.1640625" style="1" customWidth="1"/>
    <col min="8" max="8" width="10.83203125" style="1"/>
    <col min="9" max="9" width="22.83203125" style="1" customWidth="1"/>
    <col min="10" max="10" width="21.83203125" style="1" customWidth="1"/>
    <col min="11" max="16384" width="10.83203125" style="1"/>
  </cols>
  <sheetData>
    <row r="2" spans="1:10" x14ac:dyDescent="0.2">
      <c r="A2" s="1" t="s">
        <v>31</v>
      </c>
    </row>
    <row r="3" spans="1:10" x14ac:dyDescent="0.2">
      <c r="A3" s="1" t="s">
        <v>96</v>
      </c>
    </row>
    <row r="5" spans="1:10" x14ac:dyDescent="0.2">
      <c r="A5" s="9"/>
      <c r="B5" s="2" t="s">
        <v>17</v>
      </c>
      <c r="C5" s="2" t="s">
        <v>0</v>
      </c>
      <c r="D5" s="2" t="s">
        <v>32</v>
      </c>
      <c r="E5" s="2" t="s">
        <v>36</v>
      </c>
      <c r="F5" s="2" t="s">
        <v>0</v>
      </c>
      <c r="G5" s="2" t="s">
        <v>35</v>
      </c>
      <c r="H5" s="2" t="s">
        <v>37</v>
      </c>
      <c r="I5" s="2" t="s">
        <v>0</v>
      </c>
      <c r="J5" s="2" t="s">
        <v>38</v>
      </c>
    </row>
    <row r="6" spans="1:10" x14ac:dyDescent="0.2">
      <c r="A6" s="8" t="s">
        <v>1</v>
      </c>
      <c r="B6" s="8">
        <v>25760</v>
      </c>
      <c r="C6" s="8">
        <v>19740</v>
      </c>
      <c r="D6" s="8">
        <v>1.304964539</v>
      </c>
      <c r="E6" s="8">
        <v>7944</v>
      </c>
      <c r="F6" s="8">
        <v>17450</v>
      </c>
      <c r="G6" s="8">
        <v>0.45524355300000002</v>
      </c>
      <c r="H6" s="8">
        <v>14890</v>
      </c>
      <c r="I6" s="8">
        <v>16960</v>
      </c>
      <c r="J6" s="8">
        <v>0.87794811299999997</v>
      </c>
    </row>
    <row r="7" spans="1:10" x14ac:dyDescent="0.2">
      <c r="A7" s="8" t="s">
        <v>2</v>
      </c>
      <c r="B7" s="8">
        <v>18150</v>
      </c>
      <c r="C7" s="8">
        <v>16210</v>
      </c>
      <c r="D7" s="8">
        <v>1.1196792099999999</v>
      </c>
      <c r="E7" s="8">
        <v>11380</v>
      </c>
      <c r="F7" s="8">
        <v>15380</v>
      </c>
      <c r="G7" s="8">
        <v>0.73992197699999995</v>
      </c>
      <c r="H7" s="8">
        <v>5903</v>
      </c>
      <c r="I7" s="8">
        <v>15500</v>
      </c>
      <c r="J7" s="8">
        <v>0.38083871000000002</v>
      </c>
    </row>
    <row r="8" spans="1:10" x14ac:dyDescent="0.2">
      <c r="A8" s="8" t="s">
        <v>3</v>
      </c>
      <c r="B8" s="8">
        <v>19430</v>
      </c>
      <c r="C8" s="8">
        <v>16140</v>
      </c>
      <c r="D8" s="8">
        <v>1.2038413880000001</v>
      </c>
      <c r="E8" s="8">
        <v>9601</v>
      </c>
      <c r="F8" s="8">
        <v>15780</v>
      </c>
      <c r="G8" s="8">
        <v>0.60842839000000004</v>
      </c>
      <c r="H8" s="8">
        <v>6685</v>
      </c>
      <c r="I8" s="8">
        <v>15900</v>
      </c>
      <c r="J8" s="8">
        <v>0.42044025200000001</v>
      </c>
    </row>
    <row r="9" spans="1:10" x14ac:dyDescent="0.2">
      <c r="A9" s="8" t="s">
        <v>7</v>
      </c>
      <c r="B9" s="8">
        <v>22960</v>
      </c>
      <c r="C9" s="8">
        <v>18880</v>
      </c>
      <c r="D9" s="8">
        <v>1.2161016950000001</v>
      </c>
      <c r="E9" s="8">
        <v>11210</v>
      </c>
      <c r="F9" s="8">
        <v>15200</v>
      </c>
      <c r="G9" s="8">
        <v>0.73750000000000004</v>
      </c>
      <c r="H9" s="8">
        <v>10090</v>
      </c>
      <c r="I9" s="8">
        <v>18040</v>
      </c>
      <c r="J9" s="8">
        <v>0.55931263899999994</v>
      </c>
    </row>
    <row r="10" spans="1:10" x14ac:dyDescent="0.2">
      <c r="A10" s="8"/>
      <c r="B10" s="8"/>
      <c r="C10" s="8" t="s">
        <v>4</v>
      </c>
      <c r="D10" s="10">
        <v>1.211146708</v>
      </c>
      <c r="E10" s="8"/>
      <c r="F10" s="8" t="s">
        <v>4</v>
      </c>
      <c r="G10" s="10">
        <v>0.63527347999999995</v>
      </c>
      <c r="H10" s="8"/>
      <c r="I10" s="8" t="s">
        <v>4</v>
      </c>
      <c r="J10" s="10">
        <v>0.55963492800000003</v>
      </c>
    </row>
    <row r="11" spans="1:10" x14ac:dyDescent="0.2">
      <c r="A11" s="8"/>
      <c r="B11" s="8"/>
      <c r="C11" s="8" t="s">
        <v>5</v>
      </c>
      <c r="D11" s="10">
        <v>7.5819979999999995E-2</v>
      </c>
      <c r="E11" s="8"/>
      <c r="F11" s="8" t="s">
        <v>5</v>
      </c>
      <c r="G11" s="10">
        <v>0.134824581</v>
      </c>
      <c r="H11" s="8"/>
      <c r="I11" s="8" t="s">
        <v>5</v>
      </c>
      <c r="J11" s="10">
        <v>0.22558563300000001</v>
      </c>
    </row>
    <row r="12" spans="1:10" x14ac:dyDescent="0.2">
      <c r="A12" s="8"/>
      <c r="B12" s="8"/>
      <c r="C12" s="8" t="s">
        <v>10</v>
      </c>
      <c r="D12" s="8">
        <v>6.2601813000000006E-2</v>
      </c>
      <c r="E12" s="8"/>
      <c r="F12" s="8"/>
      <c r="G12" s="8">
        <v>0.21223077100000001</v>
      </c>
      <c r="H12" s="8"/>
      <c r="I12" s="8"/>
      <c r="J12" s="8">
        <v>0.40309426999999998</v>
      </c>
    </row>
    <row r="13" spans="1:10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">
      <c r="A14" s="8"/>
      <c r="B14" s="8"/>
      <c r="C14" s="8" t="s">
        <v>6</v>
      </c>
      <c r="D14" s="11">
        <v>1</v>
      </c>
      <c r="E14" s="8"/>
      <c r="F14" s="8" t="s">
        <v>6</v>
      </c>
      <c r="G14" s="11">
        <v>0.524542548</v>
      </c>
      <c r="H14" s="8"/>
      <c r="I14" s="8" t="s">
        <v>6</v>
      </c>
      <c r="J14" s="11">
        <v>0.46208812500000002</v>
      </c>
    </row>
    <row r="15" spans="1:10" x14ac:dyDescent="0.2">
      <c r="A15" s="8"/>
      <c r="B15" s="8"/>
      <c r="C15" s="8"/>
      <c r="D15" s="9"/>
      <c r="E15" s="8"/>
      <c r="F15" s="12"/>
      <c r="G15" s="8"/>
      <c r="H15" s="8"/>
      <c r="I15" s="8"/>
      <c r="J15" s="10"/>
    </row>
    <row r="16" spans="1:10" x14ac:dyDescent="0.2">
      <c r="A16" s="8"/>
      <c r="B16" s="8"/>
      <c r="C16" s="8"/>
      <c r="D16" s="8"/>
      <c r="E16" s="8"/>
      <c r="F16" s="8" t="s">
        <v>20</v>
      </c>
      <c r="G16" s="11">
        <v>2.9999999999999997E-4</v>
      </c>
      <c r="H16" s="8"/>
      <c r="I16" s="8"/>
      <c r="J16" s="11">
        <v>1.54E-4</v>
      </c>
    </row>
    <row r="17" spans="1:10" x14ac:dyDescent="0.2">
      <c r="A17" s="8"/>
      <c r="B17" s="9"/>
      <c r="C17" s="9"/>
      <c r="D17" s="9"/>
      <c r="E17" s="9"/>
      <c r="F17" s="9"/>
      <c r="G17" s="9"/>
      <c r="H17" s="9"/>
      <c r="I17" s="9"/>
      <c r="J17" s="9"/>
    </row>
    <row r="18" spans="1:10" x14ac:dyDescent="0.2">
      <c r="I18" s="5" t="s">
        <v>29</v>
      </c>
      <c r="J18" s="3">
        <v>0.58979999999999999</v>
      </c>
    </row>
    <row r="19" spans="1:10" x14ac:dyDescent="0.2">
      <c r="A19" t="s">
        <v>77</v>
      </c>
      <c r="I19" s="1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A6F60-F285-0545-8E0B-848E4C0912CC}">
  <dimension ref="A2:M17"/>
  <sheetViews>
    <sheetView workbookViewId="0">
      <selection activeCell="B25" sqref="B25"/>
    </sheetView>
  </sheetViews>
  <sheetFormatPr baseColWidth="10" defaultRowHeight="16" x14ac:dyDescent="0.2"/>
  <cols>
    <col min="1" max="1" width="30" style="1" customWidth="1"/>
    <col min="2" max="2" width="17.83203125" style="1" customWidth="1"/>
    <col min="3" max="3" width="14.83203125" style="1" customWidth="1"/>
    <col min="4" max="4" width="18.6640625" style="1" customWidth="1"/>
    <col min="5" max="5" width="16.6640625" style="1" customWidth="1"/>
    <col min="6" max="6" width="10.83203125" style="1"/>
    <col min="7" max="7" width="23.1640625" style="1" customWidth="1"/>
    <col min="8" max="9" width="10.83203125" style="1"/>
    <col min="10" max="10" width="21.6640625" style="1" customWidth="1"/>
    <col min="11" max="11" width="15.83203125" style="1" customWidth="1"/>
    <col min="12" max="12" width="14.6640625" style="1" customWidth="1"/>
    <col min="13" max="13" width="25.6640625" style="1" customWidth="1"/>
    <col min="14" max="16384" width="10.83203125" style="1"/>
  </cols>
  <sheetData>
    <row r="2" spans="1:13" x14ac:dyDescent="0.2">
      <c r="A2" s="1" t="s">
        <v>75</v>
      </c>
    </row>
    <row r="3" spans="1:13" x14ac:dyDescent="0.2">
      <c r="A3" s="1" t="s">
        <v>97</v>
      </c>
    </row>
    <row r="4" spans="1:13" x14ac:dyDescent="0.2">
      <c r="A4" s="1" t="s">
        <v>98</v>
      </c>
    </row>
    <row r="5" spans="1:13" x14ac:dyDescent="0.2">
      <c r="A5" s="2"/>
      <c r="B5" s="2" t="s">
        <v>40</v>
      </c>
      <c r="C5" s="2" t="s">
        <v>0</v>
      </c>
      <c r="D5" s="2" t="s">
        <v>41</v>
      </c>
      <c r="E5" s="2" t="s">
        <v>79</v>
      </c>
      <c r="F5" s="2" t="s">
        <v>0</v>
      </c>
      <c r="G5" s="2" t="s">
        <v>84</v>
      </c>
      <c r="H5" s="2" t="s">
        <v>80</v>
      </c>
      <c r="I5" s="2" t="s">
        <v>0</v>
      </c>
      <c r="J5" s="2" t="s">
        <v>83</v>
      </c>
      <c r="K5" s="2" t="s">
        <v>81</v>
      </c>
      <c r="L5" s="2" t="s">
        <v>0</v>
      </c>
      <c r="M5" s="2" t="s">
        <v>82</v>
      </c>
    </row>
    <row r="6" spans="1:13" x14ac:dyDescent="0.2">
      <c r="A6" s="1" t="s">
        <v>1</v>
      </c>
      <c r="B6" s="1">
        <v>13420</v>
      </c>
      <c r="C6" s="1">
        <v>5893</v>
      </c>
      <c r="D6" s="1">
        <f>B6/C6</f>
        <v>2.2772781265908706</v>
      </c>
      <c r="E6" s="1">
        <v>11390</v>
      </c>
      <c r="F6" s="1">
        <v>4601</v>
      </c>
      <c r="G6" s="1">
        <f>E6/F6</f>
        <v>2.4755487937404914</v>
      </c>
      <c r="H6" s="1">
        <v>7708</v>
      </c>
      <c r="I6" s="1">
        <v>3876</v>
      </c>
      <c r="J6" s="1">
        <f>H6/I6</f>
        <v>1.9886480908152735</v>
      </c>
      <c r="K6" s="1">
        <v>5208</v>
      </c>
      <c r="L6" s="1">
        <v>4202</v>
      </c>
      <c r="M6" s="1">
        <f>K6/L6</f>
        <v>1.239409804854831</v>
      </c>
    </row>
    <row r="7" spans="1:13" x14ac:dyDescent="0.2">
      <c r="A7" s="1" t="s">
        <v>2</v>
      </c>
      <c r="B7" s="1">
        <v>6636</v>
      </c>
      <c r="C7" s="1">
        <v>3160</v>
      </c>
      <c r="D7" s="1">
        <f t="shared" ref="D7:D8" si="0">B7/C7</f>
        <v>2.1</v>
      </c>
      <c r="E7" s="1">
        <v>6001</v>
      </c>
      <c r="F7" s="1">
        <v>3207</v>
      </c>
      <c r="G7" s="1">
        <f t="shared" ref="G7:G8" si="1">E7/F7</f>
        <v>1.8712192079825383</v>
      </c>
      <c r="H7" s="1">
        <v>4571</v>
      </c>
      <c r="I7" s="1">
        <v>2489</v>
      </c>
      <c r="J7" s="1">
        <f t="shared" ref="J7:J8" si="2">H7/I7</f>
        <v>1.836480514262756</v>
      </c>
      <c r="K7" s="1">
        <v>4885</v>
      </c>
      <c r="L7" s="1">
        <v>3591</v>
      </c>
      <c r="M7" s="1">
        <f t="shared" ref="M7:M8" si="3">K7/L7</f>
        <v>1.3603453077137289</v>
      </c>
    </row>
    <row r="8" spans="1:13" x14ac:dyDescent="0.2">
      <c r="A8" s="1" t="s">
        <v>3</v>
      </c>
      <c r="B8" s="1">
        <v>10570</v>
      </c>
      <c r="C8" s="1">
        <v>3798</v>
      </c>
      <c r="D8" s="1">
        <f t="shared" si="0"/>
        <v>2.7830437072143233</v>
      </c>
      <c r="E8" s="1">
        <v>6364</v>
      </c>
      <c r="F8" s="1">
        <v>5143</v>
      </c>
      <c r="G8" s="1">
        <f t="shared" si="1"/>
        <v>1.2374100719424461</v>
      </c>
      <c r="H8" s="1">
        <v>5781</v>
      </c>
      <c r="I8" s="1">
        <v>4488</v>
      </c>
      <c r="J8" s="1">
        <f t="shared" si="2"/>
        <v>1.2881016042780749</v>
      </c>
      <c r="K8" s="1">
        <v>9638</v>
      </c>
      <c r="L8" s="1">
        <v>5635</v>
      </c>
      <c r="M8" s="1">
        <f t="shared" si="3"/>
        <v>1.7103815439219165</v>
      </c>
    </row>
    <row r="9" spans="1:13" x14ac:dyDescent="0.2">
      <c r="C9" s="1" t="s">
        <v>4</v>
      </c>
      <c r="D9" s="3">
        <f>AVERAGE(D6:D8)</f>
        <v>2.3867739446017313</v>
      </c>
      <c r="F9" s="1" t="s">
        <v>4</v>
      </c>
      <c r="G9" s="3">
        <f>AVERAGE(G6:G8)</f>
        <v>1.8613926912218253</v>
      </c>
      <c r="I9" s="1" t="s">
        <v>4</v>
      </c>
      <c r="J9" s="3">
        <f>AVERAGE(J6:J8)</f>
        <v>1.7044100697853681</v>
      </c>
      <c r="K9" s="3"/>
      <c r="L9" s="1" t="s">
        <v>4</v>
      </c>
      <c r="M9" s="3">
        <f>AVERAGE(M6:M8)</f>
        <v>1.4367122188301586</v>
      </c>
    </row>
    <row r="10" spans="1:13" x14ac:dyDescent="0.2">
      <c r="C10" s="1" t="s">
        <v>5</v>
      </c>
      <c r="D10" s="3">
        <f>STDEV(D6:D8)</f>
        <v>0.35444206453618476</v>
      </c>
      <c r="F10" s="1" t="s">
        <v>5</v>
      </c>
      <c r="G10" s="3">
        <f>STDEV(G6:G8)</f>
        <v>0.61912784942018251</v>
      </c>
      <c r="I10" s="1" t="s">
        <v>5</v>
      </c>
      <c r="J10" s="3">
        <f>STDEV(J6:J8)</f>
        <v>0.36847428224808865</v>
      </c>
      <c r="K10" s="3"/>
      <c r="L10" s="1" t="s">
        <v>5</v>
      </c>
      <c r="M10" s="3">
        <f>STDEV(M6:M8)</f>
        <v>0.24459665489345433</v>
      </c>
    </row>
    <row r="11" spans="1:13" x14ac:dyDescent="0.2">
      <c r="C11" s="1" t="s">
        <v>6</v>
      </c>
      <c r="D11" s="4">
        <v>1</v>
      </c>
      <c r="F11" s="1" t="s">
        <v>6</v>
      </c>
      <c r="G11" s="4">
        <f>G9/2.38677</f>
        <v>0.77987937305304889</v>
      </c>
      <c r="I11" s="1" t="s">
        <v>6</v>
      </c>
      <c r="J11" s="4">
        <f>J9/2.38677</f>
        <v>0.71410737933917734</v>
      </c>
      <c r="L11" s="1" t="s">
        <v>6</v>
      </c>
      <c r="M11" s="4">
        <f xml:space="preserve"> M9/2.38677</f>
        <v>0.60194833135583181</v>
      </c>
    </row>
    <row r="14" spans="1:13" x14ac:dyDescent="0.2">
      <c r="D14" s="2"/>
      <c r="F14" s="5" t="s">
        <v>27</v>
      </c>
      <c r="G14" s="1">
        <v>0.2697</v>
      </c>
      <c r="J14" s="1">
        <v>8.3199999999999996E-2</v>
      </c>
      <c r="M14" s="1">
        <v>1.8800000000000001E-2</v>
      </c>
    </row>
    <row r="15" spans="1:13" x14ac:dyDescent="0.2">
      <c r="F15" s="1" t="s">
        <v>28</v>
      </c>
    </row>
    <row r="17" spans="1:1" x14ac:dyDescent="0.2">
      <c r="A17" s="1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AEC5-84E9-B54B-8E63-A6A252254A32}">
  <dimension ref="A2:J19"/>
  <sheetViews>
    <sheetView workbookViewId="0">
      <selection activeCell="A4" sqref="A4"/>
    </sheetView>
  </sheetViews>
  <sheetFormatPr baseColWidth="10" defaultRowHeight="16" x14ac:dyDescent="0.2"/>
  <cols>
    <col min="1" max="1" width="27.83203125" style="1" customWidth="1"/>
    <col min="2" max="2" width="10.83203125" style="1"/>
    <col min="3" max="3" width="16.6640625" style="1" customWidth="1"/>
    <col min="4" max="4" width="19.1640625" style="1" customWidth="1"/>
    <col min="5" max="5" width="10.83203125" style="1"/>
    <col min="6" max="6" width="20.6640625" style="1" customWidth="1"/>
    <col min="7" max="7" width="21.5" style="1" customWidth="1"/>
    <col min="8" max="8" width="10.83203125" style="1"/>
    <col min="9" max="9" width="19.83203125" style="1" customWidth="1"/>
    <col min="10" max="10" width="19.33203125" style="1" customWidth="1"/>
    <col min="11" max="16384" width="10.83203125" style="1"/>
  </cols>
  <sheetData>
    <row r="2" spans="1:10" x14ac:dyDescent="0.2">
      <c r="A2" s="1" t="s">
        <v>42</v>
      </c>
    </row>
    <row r="3" spans="1:10" x14ac:dyDescent="0.2">
      <c r="A3" s="1" t="s">
        <v>97</v>
      </c>
    </row>
    <row r="4" spans="1:10" x14ac:dyDescent="0.2">
      <c r="A4" s="1" t="s">
        <v>98</v>
      </c>
    </row>
    <row r="5" spans="1:10" x14ac:dyDescent="0.2">
      <c r="A5" s="2"/>
      <c r="B5" s="2" t="s">
        <v>40</v>
      </c>
      <c r="C5" s="2" t="s">
        <v>0</v>
      </c>
      <c r="D5" s="2" t="s">
        <v>18</v>
      </c>
      <c r="E5" s="2" t="s">
        <v>85</v>
      </c>
      <c r="F5" s="2" t="s">
        <v>0</v>
      </c>
      <c r="G5" s="2" t="s">
        <v>86</v>
      </c>
      <c r="H5" s="2" t="s">
        <v>87</v>
      </c>
      <c r="I5" s="2" t="s">
        <v>0</v>
      </c>
      <c r="J5" s="2" t="s">
        <v>88</v>
      </c>
    </row>
    <row r="6" spans="1:10" x14ac:dyDescent="0.2">
      <c r="A6" s="1" t="s">
        <v>1</v>
      </c>
      <c r="B6" s="1">
        <v>7445</v>
      </c>
      <c r="C6" s="1">
        <v>5696</v>
      </c>
      <c r="D6" s="1">
        <f>B6/C6</f>
        <v>1.307057584269663</v>
      </c>
      <c r="E6" s="1">
        <v>7413</v>
      </c>
      <c r="F6" s="1">
        <v>6420</v>
      </c>
      <c r="G6" s="1">
        <f>E6/F6</f>
        <v>1.1546728971962616</v>
      </c>
      <c r="H6" s="1">
        <v>7626</v>
      </c>
      <c r="I6" s="1">
        <v>8919</v>
      </c>
      <c r="J6" s="1">
        <f>H6/I6</f>
        <v>0.85502859064917591</v>
      </c>
    </row>
    <row r="7" spans="1:10" x14ac:dyDescent="0.2">
      <c r="A7" s="1" t="s">
        <v>2</v>
      </c>
      <c r="B7" s="1">
        <v>5921</v>
      </c>
      <c r="C7" s="1">
        <v>5119</v>
      </c>
      <c r="D7" s="1">
        <f t="shared" ref="D7:D9" si="0">B7/C7</f>
        <v>1.1566712248486033</v>
      </c>
      <c r="E7" s="1">
        <v>5116</v>
      </c>
      <c r="F7" s="1">
        <v>5494</v>
      </c>
      <c r="G7" s="1">
        <f t="shared" ref="G7:G9" si="1">E7/F7</f>
        <v>0.93119767018565713</v>
      </c>
      <c r="H7" s="1">
        <v>7080</v>
      </c>
      <c r="I7" s="1">
        <v>5137</v>
      </c>
      <c r="J7" s="1">
        <f t="shared" ref="J7:J9" si="2">H7/I7</f>
        <v>1.3782363247031342</v>
      </c>
    </row>
    <row r="8" spans="1:10" x14ac:dyDescent="0.2">
      <c r="A8" s="1" t="s">
        <v>3</v>
      </c>
      <c r="B8" s="1">
        <v>6729</v>
      </c>
      <c r="C8" s="1">
        <v>6575</v>
      </c>
      <c r="D8" s="1">
        <f t="shared" si="0"/>
        <v>1.0234220532319391</v>
      </c>
      <c r="E8" s="1">
        <v>11110</v>
      </c>
      <c r="F8" s="1">
        <v>4650</v>
      </c>
      <c r="G8" s="1">
        <f t="shared" si="1"/>
        <v>2.3892473118279569</v>
      </c>
      <c r="H8" s="1">
        <v>6265</v>
      </c>
      <c r="I8" s="1">
        <v>5249</v>
      </c>
      <c r="J8" s="1">
        <f t="shared" si="2"/>
        <v>1.1935606782244237</v>
      </c>
    </row>
    <row r="9" spans="1:10" x14ac:dyDescent="0.2">
      <c r="A9" s="1" t="s">
        <v>7</v>
      </c>
      <c r="B9" s="1">
        <v>7462</v>
      </c>
      <c r="C9" s="1">
        <v>4642</v>
      </c>
      <c r="D9" s="1">
        <f t="shared" si="0"/>
        <v>1.6074967686342094</v>
      </c>
      <c r="E9" s="1">
        <v>13050</v>
      </c>
      <c r="F9" s="1">
        <v>5704</v>
      </c>
      <c r="G9" s="1">
        <f t="shared" si="1"/>
        <v>2.2878681626928472</v>
      </c>
      <c r="H9" s="1">
        <v>10080</v>
      </c>
      <c r="I9" s="1">
        <v>4625</v>
      </c>
      <c r="J9" s="1">
        <f t="shared" si="2"/>
        <v>2.1794594594594594</v>
      </c>
    </row>
    <row r="10" spans="1:10" x14ac:dyDescent="0.2">
      <c r="C10" s="1" t="s">
        <v>4</v>
      </c>
      <c r="D10" s="3">
        <f>AVERAGE(D6:D9)</f>
        <v>1.2736619077461038</v>
      </c>
      <c r="F10" s="1" t="s">
        <v>4</v>
      </c>
      <c r="G10" s="3">
        <f>AVERAGE(G6:G9)</f>
        <v>1.6907465104756807</v>
      </c>
      <c r="I10" s="1" t="s">
        <v>4</v>
      </c>
      <c r="J10" s="3">
        <f>AVERAGE(J6:J9)</f>
        <v>1.4015712632590482</v>
      </c>
    </row>
    <row r="11" spans="1:10" x14ac:dyDescent="0.2">
      <c r="C11" s="1" t="s">
        <v>5</v>
      </c>
      <c r="D11" s="3">
        <f>STDEV(D6:D9)</f>
        <v>0.25091020321138807</v>
      </c>
      <c r="F11" s="1" t="s">
        <v>5</v>
      </c>
      <c r="G11" s="3">
        <f>STDEV(G6:G9)</f>
        <v>0.75470678559660986</v>
      </c>
      <c r="I11" s="1" t="s">
        <v>5</v>
      </c>
      <c r="J11" s="3">
        <f>STDEV(J6:J9)</f>
        <v>0.56202961417091624</v>
      </c>
    </row>
    <row r="12" spans="1:10" x14ac:dyDescent="0.2">
      <c r="C12" s="1" t="s">
        <v>43</v>
      </c>
      <c r="D12" s="3">
        <f>D11/D10</f>
        <v>0.19699906363330244</v>
      </c>
      <c r="E12" s="3"/>
      <c r="F12" s="3"/>
      <c r="G12" s="3">
        <f t="shared" ref="G12:J12" si="3">G11/G10</f>
        <v>0.44637488879647486</v>
      </c>
      <c r="H12" s="3"/>
      <c r="I12" s="3"/>
      <c r="J12" s="3">
        <f t="shared" si="3"/>
        <v>0.40099967008744097</v>
      </c>
    </row>
    <row r="14" spans="1:10" x14ac:dyDescent="0.2">
      <c r="C14" s="1" t="s">
        <v>6</v>
      </c>
      <c r="D14" s="4">
        <v>1</v>
      </c>
      <c r="F14" s="1" t="s">
        <v>6</v>
      </c>
      <c r="G14" s="4">
        <f xml:space="preserve"> G10/1.27366</f>
        <v>1.327470840315061</v>
      </c>
      <c r="I14" s="1" t="s">
        <v>6</v>
      </c>
      <c r="J14" s="4">
        <f>J10/1.27366</f>
        <v>1.1004281073905502</v>
      </c>
    </row>
    <row r="15" spans="1:10" x14ac:dyDescent="0.2">
      <c r="D15" s="2"/>
    </row>
    <row r="16" spans="1:10" x14ac:dyDescent="0.2">
      <c r="F16"/>
    </row>
    <row r="17" spans="1:10" x14ac:dyDescent="0.2">
      <c r="E17" s="5" t="s">
        <v>27</v>
      </c>
      <c r="F17" s="1" t="s">
        <v>44</v>
      </c>
      <c r="G17" s="3">
        <v>0.33400000000000002</v>
      </c>
      <c r="I17"/>
      <c r="J17" s="3">
        <v>0.68899999999999995</v>
      </c>
    </row>
    <row r="19" spans="1:10" x14ac:dyDescent="0.2">
      <c r="A19" s="1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8846-969E-5E47-B576-7C1CEF557EB2}">
  <dimension ref="A1:J21"/>
  <sheetViews>
    <sheetView workbookViewId="0">
      <selection activeCell="A3" sqref="A3"/>
    </sheetView>
  </sheetViews>
  <sheetFormatPr baseColWidth="10" defaultRowHeight="16" x14ac:dyDescent="0.2"/>
  <cols>
    <col min="1" max="1" width="33" style="1" customWidth="1"/>
    <col min="2" max="2" width="10.83203125" style="1"/>
    <col min="3" max="3" width="21.1640625" style="1" customWidth="1"/>
    <col min="4" max="4" width="17.6640625" style="1" customWidth="1"/>
    <col min="5" max="5" width="10.83203125" style="1"/>
    <col min="6" max="6" width="15.33203125" style="1" customWidth="1"/>
    <col min="7" max="7" width="28.1640625" style="1" customWidth="1"/>
    <col min="8" max="8" width="12.5" style="1" customWidth="1"/>
    <col min="9" max="9" width="12.6640625" style="1" customWidth="1"/>
    <col min="10" max="10" width="20" style="1" customWidth="1"/>
    <col min="11" max="16384" width="10.83203125" style="1"/>
  </cols>
  <sheetData>
    <row r="1" spans="1:10" x14ac:dyDescent="0.2">
      <c r="A1" s="1" t="s">
        <v>39</v>
      </c>
    </row>
    <row r="2" spans="1:10" x14ac:dyDescent="0.2">
      <c r="A2" s="1" t="s">
        <v>45</v>
      </c>
    </row>
    <row r="3" spans="1:10" x14ac:dyDescent="0.2">
      <c r="A3" s="1" t="s">
        <v>97</v>
      </c>
    </row>
    <row r="5" spans="1:10" x14ac:dyDescent="0.2">
      <c r="A5" s="9"/>
      <c r="B5" s="9" t="s">
        <v>40</v>
      </c>
      <c r="C5" s="9" t="s">
        <v>0</v>
      </c>
      <c r="D5" s="9" t="s">
        <v>18</v>
      </c>
      <c r="E5" s="9" t="s">
        <v>49</v>
      </c>
      <c r="F5" s="9" t="s">
        <v>0</v>
      </c>
      <c r="G5" s="9" t="s">
        <v>50</v>
      </c>
      <c r="H5" s="9" t="s">
        <v>51</v>
      </c>
      <c r="I5" s="9" t="s">
        <v>0</v>
      </c>
      <c r="J5" s="9" t="s">
        <v>46</v>
      </c>
    </row>
    <row r="6" spans="1:10" x14ac:dyDescent="0.2">
      <c r="A6" s="8" t="s">
        <v>1</v>
      </c>
      <c r="B6" s="8">
        <v>7344</v>
      </c>
      <c r="C6" s="8">
        <v>4660</v>
      </c>
      <c r="D6" s="8">
        <v>1.575965665</v>
      </c>
      <c r="E6" s="8">
        <v>5843</v>
      </c>
      <c r="F6" s="8">
        <v>5071</v>
      </c>
      <c r="G6" s="8">
        <v>1.1522382170000001</v>
      </c>
      <c r="H6" s="8">
        <v>1576</v>
      </c>
      <c r="I6" s="8">
        <v>3180</v>
      </c>
      <c r="J6" s="8"/>
    </row>
    <row r="7" spans="1:10" x14ac:dyDescent="0.2">
      <c r="A7" s="8" t="s">
        <v>2</v>
      </c>
      <c r="B7" s="8">
        <v>5732</v>
      </c>
      <c r="C7" s="8">
        <v>4297</v>
      </c>
      <c r="D7" s="8">
        <v>1.333953921</v>
      </c>
      <c r="E7" s="8">
        <v>6086</v>
      </c>
      <c r="F7" s="8">
        <v>6128</v>
      </c>
      <c r="G7" s="8">
        <v>0.99314621400000003</v>
      </c>
      <c r="H7" s="8">
        <v>10720</v>
      </c>
      <c r="I7" s="8">
        <v>4795</v>
      </c>
      <c r="J7" s="8">
        <v>2.2356621479999998</v>
      </c>
    </row>
    <row r="8" spans="1:10" x14ac:dyDescent="0.2">
      <c r="A8" s="8" t="s">
        <v>3</v>
      </c>
      <c r="B8" s="8">
        <v>5754</v>
      </c>
      <c r="C8" s="8">
        <v>5899</v>
      </c>
      <c r="D8" s="8">
        <v>0.97541956299999999</v>
      </c>
      <c r="E8" s="8">
        <v>7711</v>
      </c>
      <c r="F8" s="8">
        <v>4367</v>
      </c>
      <c r="G8" s="8">
        <v>1.7657430730000001</v>
      </c>
      <c r="H8" s="8">
        <v>9853</v>
      </c>
      <c r="I8" s="8">
        <v>6173</v>
      </c>
      <c r="J8" s="8">
        <v>1.5961445000000001</v>
      </c>
    </row>
    <row r="9" spans="1:10" x14ac:dyDescent="0.2">
      <c r="A9" s="8" t="s">
        <v>7</v>
      </c>
      <c r="B9" s="8">
        <v>8772</v>
      </c>
      <c r="C9" s="8">
        <v>5347</v>
      </c>
      <c r="D9" s="8">
        <v>1.640546101</v>
      </c>
      <c r="E9" s="8">
        <v>13460</v>
      </c>
      <c r="F9" s="8">
        <v>6029</v>
      </c>
      <c r="G9" s="8">
        <v>2.2325427100000002</v>
      </c>
      <c r="H9" s="8">
        <v>12050</v>
      </c>
      <c r="I9" s="8">
        <v>6742</v>
      </c>
      <c r="J9" s="8">
        <v>1.787303471</v>
      </c>
    </row>
    <row r="10" spans="1:10" x14ac:dyDescent="0.2">
      <c r="A10" s="8"/>
      <c r="B10" s="8"/>
      <c r="C10" s="8" t="s">
        <v>4</v>
      </c>
      <c r="D10" s="10">
        <v>1.381471312</v>
      </c>
      <c r="E10" s="8"/>
      <c r="F10" s="8" t="s">
        <v>4</v>
      </c>
      <c r="G10" s="10">
        <v>1.5359175540000001</v>
      </c>
      <c r="H10" s="8"/>
      <c r="I10" s="8" t="s">
        <v>4</v>
      </c>
      <c r="J10" s="10">
        <v>1.8730367059999999</v>
      </c>
    </row>
    <row r="11" spans="1:10" x14ac:dyDescent="0.2">
      <c r="A11" s="8"/>
      <c r="B11" s="8"/>
      <c r="C11" s="8" t="s">
        <v>5</v>
      </c>
      <c r="D11" s="10">
        <v>0.30115540000000002</v>
      </c>
      <c r="E11" s="8"/>
      <c r="F11" s="8" t="s">
        <v>5</v>
      </c>
      <c r="G11" s="10">
        <v>0.57152338499999999</v>
      </c>
      <c r="H11" s="8"/>
      <c r="I11" s="8" t="s">
        <v>5</v>
      </c>
      <c r="J11" s="10">
        <v>0.32826566400000001</v>
      </c>
    </row>
    <row r="12" spans="1:10" x14ac:dyDescent="0.2">
      <c r="A12" s="8"/>
      <c r="B12" s="8"/>
      <c r="C12" s="8" t="s">
        <v>43</v>
      </c>
      <c r="D12" s="10">
        <v>0.21799613000000001</v>
      </c>
      <c r="E12" s="10"/>
      <c r="F12" s="10"/>
      <c r="G12" s="10">
        <v>0.37210550999999997</v>
      </c>
      <c r="H12" s="10"/>
      <c r="I12" s="10"/>
      <c r="J12" s="10">
        <v>0.17525853199999999</v>
      </c>
    </row>
    <row r="13" spans="1:10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">
      <c r="A14" s="8"/>
      <c r="B14" s="8"/>
      <c r="C14" s="8" t="s">
        <v>6</v>
      </c>
      <c r="D14" s="11">
        <v>1</v>
      </c>
      <c r="E14" s="8"/>
      <c r="F14" s="8" t="s">
        <v>6</v>
      </c>
      <c r="G14" s="11">
        <v>1.1117994259999999</v>
      </c>
      <c r="H14" s="8"/>
      <c r="I14" s="8" t="s">
        <v>6</v>
      </c>
      <c r="J14" s="11">
        <v>1.3558287229999999</v>
      </c>
    </row>
    <row r="15" spans="1:10" x14ac:dyDescent="0.2">
      <c r="A15" s="8"/>
      <c r="B15" s="8"/>
      <c r="C15" s="8"/>
      <c r="D15" s="9"/>
      <c r="E15" s="8"/>
      <c r="G15" s="8"/>
      <c r="H15" s="8"/>
      <c r="I15" s="8"/>
      <c r="J15" s="8"/>
    </row>
    <row r="16" spans="1:10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2">
      <c r="A17" s="8"/>
      <c r="B17" s="8"/>
      <c r="C17" s="8"/>
      <c r="D17" s="8"/>
      <c r="E17" s="12" t="s">
        <v>47</v>
      </c>
      <c r="F17" s="8" t="s">
        <v>44</v>
      </c>
      <c r="G17" s="10">
        <v>0.64800000000000002</v>
      </c>
      <c r="H17" s="8"/>
      <c r="I17" s="8"/>
      <c r="J17" s="10">
        <v>9.4399999999999998E-2</v>
      </c>
    </row>
    <row r="18" spans="1:10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2">
      <c r="A19" s="8"/>
      <c r="B19" s="8"/>
      <c r="C19" s="8"/>
      <c r="D19" s="8"/>
      <c r="E19" s="8"/>
      <c r="F19" s="8"/>
      <c r="G19" s="8"/>
      <c r="H19" s="8"/>
      <c r="I19" s="12"/>
      <c r="J19" s="8"/>
    </row>
    <row r="20" spans="1:10" x14ac:dyDescent="0.2">
      <c r="A20" s="8"/>
      <c r="B20" s="8"/>
      <c r="C20" s="8"/>
      <c r="D20" s="8"/>
      <c r="E20" s="8"/>
      <c r="F20" s="8"/>
      <c r="G20" s="8"/>
      <c r="H20" s="8"/>
      <c r="I20" s="8" t="s">
        <v>48</v>
      </c>
      <c r="J20" s="10">
        <v>0.40939999999999999</v>
      </c>
    </row>
    <row r="21" spans="1:10" x14ac:dyDescent="0.2">
      <c r="A21" s="1" t="s">
        <v>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A8A58-D45E-E545-A42C-DA9A18DCF6C7}">
  <dimension ref="A1:J21"/>
  <sheetViews>
    <sheetView workbookViewId="0">
      <selection activeCell="F28" sqref="F28"/>
    </sheetView>
  </sheetViews>
  <sheetFormatPr baseColWidth="10" defaultRowHeight="16" x14ac:dyDescent="0.2"/>
  <cols>
    <col min="1" max="1" width="33.33203125" customWidth="1"/>
    <col min="2" max="2" width="20.33203125" customWidth="1"/>
    <col min="3" max="3" width="14" customWidth="1"/>
    <col min="4" max="4" width="17.5" customWidth="1"/>
    <col min="5" max="5" width="14.6640625" customWidth="1"/>
    <col min="6" max="6" width="21.83203125" customWidth="1"/>
    <col min="7" max="7" width="24.33203125" customWidth="1"/>
    <col min="8" max="8" width="18" customWidth="1"/>
    <col min="9" max="9" width="22.5" customWidth="1"/>
    <col min="10" max="10" width="20.83203125" customWidth="1"/>
  </cols>
  <sheetData>
    <row r="1" spans="1:10" x14ac:dyDescent="0.2">
      <c r="A1" s="1"/>
    </row>
    <row r="2" spans="1:10" x14ac:dyDescent="0.2">
      <c r="A2" s="1" t="s">
        <v>52</v>
      </c>
    </row>
    <row r="3" spans="1:10" x14ac:dyDescent="0.2">
      <c r="A3" s="1" t="s">
        <v>97</v>
      </c>
    </row>
    <row r="5" spans="1:10" x14ac:dyDescent="0.2">
      <c r="A5" s="2"/>
      <c r="B5" s="9" t="s">
        <v>40</v>
      </c>
      <c r="C5" s="9" t="s">
        <v>0</v>
      </c>
      <c r="D5" s="9" t="s">
        <v>18</v>
      </c>
      <c r="E5" s="9" t="s">
        <v>54</v>
      </c>
      <c r="F5" s="9" t="s">
        <v>0</v>
      </c>
      <c r="G5" s="9" t="s">
        <v>55</v>
      </c>
      <c r="H5" s="9" t="s">
        <v>56</v>
      </c>
      <c r="I5" s="9" t="s">
        <v>0</v>
      </c>
      <c r="J5" s="9" t="s">
        <v>53</v>
      </c>
    </row>
    <row r="6" spans="1:10" x14ac:dyDescent="0.2">
      <c r="A6" s="1" t="s">
        <v>1</v>
      </c>
      <c r="B6" s="1">
        <v>7494</v>
      </c>
      <c r="C6" s="1">
        <v>3838</v>
      </c>
      <c r="D6" s="1">
        <f>B6/C6</f>
        <v>1.9525794684731632</v>
      </c>
      <c r="E6" s="1">
        <v>10570</v>
      </c>
      <c r="F6" s="1">
        <v>4114</v>
      </c>
      <c r="G6" s="1">
        <f>E6/F6</f>
        <v>2.5692756441419542</v>
      </c>
      <c r="H6" s="1">
        <v>7771</v>
      </c>
      <c r="I6" s="1">
        <v>4834</v>
      </c>
      <c r="J6" s="1">
        <f>H6/I6</f>
        <v>1.6075713694662805</v>
      </c>
    </row>
    <row r="7" spans="1:10" x14ac:dyDescent="0.2">
      <c r="A7" s="1" t="s">
        <v>2</v>
      </c>
      <c r="B7" s="1">
        <v>6734</v>
      </c>
      <c r="C7" s="1">
        <v>4336</v>
      </c>
      <c r="D7" s="1">
        <f t="shared" ref="D7:D9" si="0">B7/C7</f>
        <v>1.5530442804428044</v>
      </c>
      <c r="E7" s="1">
        <v>7748</v>
      </c>
      <c r="F7" s="1">
        <v>3385</v>
      </c>
      <c r="G7" s="1">
        <f t="shared" ref="G7:G9" si="1">E7/F7</f>
        <v>2.2889217134416544</v>
      </c>
      <c r="H7" s="1">
        <v>7942</v>
      </c>
      <c r="I7" s="1">
        <v>3600</v>
      </c>
      <c r="J7" s="1">
        <f t="shared" ref="J7:J9" si="2">H7/I7</f>
        <v>2.2061111111111109</v>
      </c>
    </row>
    <row r="8" spans="1:10" x14ac:dyDescent="0.2">
      <c r="A8" s="1" t="s">
        <v>3</v>
      </c>
      <c r="B8" s="1">
        <v>7763</v>
      </c>
      <c r="C8" s="1">
        <v>4652</v>
      </c>
      <c r="D8" s="1">
        <f t="shared" si="0"/>
        <v>1.668744625967326</v>
      </c>
      <c r="E8" s="1">
        <v>9149</v>
      </c>
      <c r="F8" s="1">
        <v>3639</v>
      </c>
      <c r="G8" s="1">
        <f t="shared" si="1"/>
        <v>2.514152239626271</v>
      </c>
      <c r="H8" s="1">
        <v>13190</v>
      </c>
      <c r="I8" s="1">
        <v>4735</v>
      </c>
      <c r="J8" s="1">
        <f t="shared" si="2"/>
        <v>2.785638859556494</v>
      </c>
    </row>
    <row r="9" spans="1:10" x14ac:dyDescent="0.2">
      <c r="A9" s="1" t="s">
        <v>7</v>
      </c>
      <c r="B9" s="1">
        <v>7758</v>
      </c>
      <c r="C9" s="1">
        <v>4193</v>
      </c>
      <c r="D9" s="1">
        <f t="shared" si="0"/>
        <v>1.8502265680896732</v>
      </c>
      <c r="E9" s="1">
        <v>16860</v>
      </c>
      <c r="F9" s="1">
        <v>6194</v>
      </c>
      <c r="G9" s="1">
        <f t="shared" si="1"/>
        <v>2.7219890216338394</v>
      </c>
      <c r="H9" s="1">
        <v>8190</v>
      </c>
      <c r="I9" s="1">
        <v>5754</v>
      </c>
      <c r="J9" s="1">
        <f t="shared" si="2"/>
        <v>1.4233576642335766</v>
      </c>
    </row>
    <row r="10" spans="1:10" x14ac:dyDescent="0.2">
      <c r="A10" s="1"/>
      <c r="B10" s="1"/>
      <c r="C10" s="1" t="s">
        <v>4</v>
      </c>
      <c r="D10" s="3">
        <f>AVERAGE(D6:D9)</f>
        <v>1.7561487357432417</v>
      </c>
      <c r="E10" s="1"/>
      <c r="F10" s="1" t="s">
        <v>4</v>
      </c>
      <c r="G10" s="3">
        <f>AVERAGE(G6:G9)</f>
        <v>2.5235846547109295</v>
      </c>
      <c r="H10" s="1"/>
      <c r="I10" s="1" t="s">
        <v>4</v>
      </c>
      <c r="J10" s="3">
        <f>AVERAGE(J6:J9)</f>
        <v>2.0056697510918653</v>
      </c>
    </row>
    <row r="11" spans="1:10" x14ac:dyDescent="0.2">
      <c r="A11" s="1"/>
      <c r="B11" s="1"/>
      <c r="C11" s="1" t="s">
        <v>5</v>
      </c>
      <c r="D11" s="3">
        <f>STDEV(D6:D9)</f>
        <v>0.17918944301904322</v>
      </c>
      <c r="E11" s="1"/>
      <c r="F11" s="1" t="s">
        <v>5</v>
      </c>
      <c r="G11" s="3">
        <f>STDEV(G6:G9)</f>
        <v>0.17945066711935365</v>
      </c>
      <c r="H11" s="1"/>
      <c r="I11" s="1" t="s">
        <v>5</v>
      </c>
      <c r="J11" s="3">
        <f>STDEV(J6:J9)</f>
        <v>0.61808797564738449</v>
      </c>
    </row>
    <row r="12" spans="1:10" x14ac:dyDescent="0.2">
      <c r="A12" s="1"/>
      <c r="B12" s="1"/>
      <c r="C12" s="1" t="s">
        <v>43</v>
      </c>
      <c r="D12" s="3">
        <f>D11/D10</f>
        <v>0.10203545939587298</v>
      </c>
      <c r="E12" s="3"/>
      <c r="F12" s="3"/>
      <c r="G12" s="3">
        <f t="shared" ref="G12" si="3">G11/G10</f>
        <v>7.1109430303581106E-2</v>
      </c>
      <c r="H12" s="3"/>
      <c r="I12" s="3"/>
      <c r="J12" s="3">
        <f>J11/J10</f>
        <v>0.30817036319708363</v>
      </c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 t="s">
        <v>6</v>
      </c>
      <c r="D14" s="4">
        <v>1</v>
      </c>
      <c r="E14" s="1"/>
      <c r="F14" s="1" t="s">
        <v>6</v>
      </c>
      <c r="G14" s="4">
        <f>G10/1.756</f>
        <v>1.4371211017715999</v>
      </c>
      <c r="H14" s="1"/>
      <c r="I14" s="1" t="s">
        <v>6</v>
      </c>
      <c r="J14" s="4">
        <f>J10/1.756</f>
        <v>1.1421809516468482</v>
      </c>
    </row>
    <row r="15" spans="1:10" x14ac:dyDescent="0.2">
      <c r="A15" s="1"/>
      <c r="B15" s="1"/>
      <c r="C15" s="1"/>
      <c r="D15" s="2"/>
      <c r="E15" s="1"/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5" t="s">
        <v>27</v>
      </c>
      <c r="F17" s="1" t="s">
        <v>44</v>
      </c>
      <c r="G17" s="3">
        <v>9.2000000000000003E-4</v>
      </c>
      <c r="H17" s="1"/>
      <c r="J17" s="3">
        <v>0.48</v>
      </c>
    </row>
    <row r="18" spans="1:10" x14ac:dyDescent="0.2">
      <c r="A18" s="1"/>
      <c r="B18" s="1"/>
      <c r="C18" s="1"/>
      <c r="D18" s="1"/>
      <c r="E18" s="1"/>
      <c r="F18" s="1"/>
      <c r="G18" s="1"/>
      <c r="H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5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 t="s">
        <v>57</v>
      </c>
      <c r="J20" s="3">
        <v>0.18</v>
      </c>
    </row>
    <row r="21" spans="1:10" x14ac:dyDescent="0.2">
      <c r="A21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 wt NTR+RBD vs. wt RBD</vt:lpstr>
      <vt:lpstr>2 R6 wt, NT-Y, NT-W (+NTR)</vt:lpstr>
      <vt:lpstr>3 R6 wt, NT-Y, NT-W (-NTR)</vt:lpstr>
      <vt:lpstr>4 R5 wt, GG, RG (+NTR)</vt:lpstr>
      <vt:lpstr>5 R5 wt, GG, RG (-NTR)</vt:lpstr>
      <vt:lpstr>6 R6 wt, CR, VH, SD</vt:lpstr>
      <vt:lpstr>7 R6 VL, GR</vt:lpstr>
      <vt:lpstr>8 R6 wt,SD-Y, SD-R</vt:lpstr>
      <vt:lpstr>9 R6 wt ,SE-Y, SE-R</vt:lpstr>
      <vt:lpstr>10 R5 SD, SE (- vs + NTR)</vt:lpstr>
      <vt:lpstr>11 R5 wt, SD, SE (+NTR)</vt:lpstr>
      <vt:lpstr>12 R5 wt, SD, SE (-NTR)</vt:lpstr>
      <vt:lpstr>'1 wt NTR+RBD vs. wt RBD'!Print_Area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Wharton, Robin</dc:creator>
  <cp:lastModifiedBy>Wharton, Robin</cp:lastModifiedBy>
  <cp:lastPrinted>2025-06-07T13:20:55Z</cp:lastPrinted>
  <dcterms:created xsi:type="dcterms:W3CDTF">2024-03-04T16:09:56Z</dcterms:created>
  <dcterms:modified xsi:type="dcterms:W3CDTF">2025-12-07T20:07:12Z</dcterms:modified>
</cp:coreProperties>
</file>