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Users/will/Desktop/RNA_Sub1_AllFiles/Figures_Final/FOR_UPLOAD/"/>
    </mc:Choice>
  </mc:AlternateContent>
  <xr:revisionPtr revIDLastSave="0" documentId="13_ncr:1_{FD6CCD00-636E-C741-AEA8-E13364E8AD9B}" xr6:coauthVersionLast="47" xr6:coauthVersionMax="47" xr10:uidLastSave="{00000000-0000-0000-0000-000000000000}"/>
  <bookViews>
    <workbookView xWindow="0" yWindow="700" windowWidth="33600" windowHeight="19380" xr2:uid="{00000000-000D-0000-FFFF-FFFF00000000}"/>
  </bookViews>
  <sheets>
    <sheet name="Figure 5a – Domain Deletions - " sheetId="3" r:id="rId1"/>
    <sheet name="Figure 5c – TL and US replaceme" sheetId="4" r:id="rId2"/>
    <sheet name="Figure 6a – All So" sheetId="9" r:id="rId3"/>
    <sheet name="Figure 6b – Sufficiency Mutants" sheetId="5" r:id="rId4"/>
    <sheet name="Figure 6d – Sufficiency Mutants" sheetId="6" r:id="rId5"/>
    <sheet name="Supplemental Figure 5a – All TL" sheetId="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3" i="4" l="1"/>
  <c r="N33" i="4"/>
  <c r="M33" i="4"/>
  <c r="L33" i="4"/>
  <c r="K33" i="4"/>
  <c r="J33" i="4"/>
  <c r="I33" i="4"/>
  <c r="O32" i="4"/>
  <c r="N32" i="4"/>
  <c r="M32" i="4"/>
  <c r="L32" i="4"/>
  <c r="K32" i="4"/>
  <c r="J32" i="4"/>
  <c r="I32" i="4"/>
  <c r="O31" i="4"/>
  <c r="N31" i="4"/>
  <c r="M31" i="4"/>
  <c r="L31" i="4"/>
  <c r="K31" i="4"/>
  <c r="J31" i="4"/>
  <c r="I31" i="4"/>
  <c r="O48" i="4"/>
  <c r="N48" i="4"/>
  <c r="M48" i="4"/>
  <c r="L48" i="4"/>
  <c r="K48" i="4"/>
  <c r="J48" i="4"/>
  <c r="I48" i="4"/>
  <c r="O47" i="4"/>
  <c r="N47" i="4"/>
  <c r="M47" i="4"/>
  <c r="L47" i="4"/>
  <c r="K47" i="4"/>
  <c r="J47" i="4"/>
  <c r="I47" i="4"/>
  <c r="O46" i="4"/>
  <c r="N46" i="4"/>
  <c r="M46" i="4"/>
  <c r="L46" i="4"/>
  <c r="K46" i="4"/>
  <c r="J46" i="4"/>
  <c r="I46" i="4"/>
  <c r="P32" i="4" l="1"/>
  <c r="P31" i="4"/>
  <c r="Q31" i="4" s="1"/>
  <c r="U31" i="4" s="1"/>
  <c r="S32" i="4"/>
  <c r="T32" i="4" s="1"/>
  <c r="Q32" i="4"/>
  <c r="U32" i="4" s="1"/>
  <c r="S31" i="4"/>
  <c r="T31" i="4" s="1"/>
  <c r="P33" i="4"/>
  <c r="S33" i="4" s="1"/>
  <c r="T33" i="4" s="1"/>
  <c r="P46" i="4"/>
  <c r="Q46" i="4" s="1"/>
  <c r="U46" i="4" s="1"/>
  <c r="P47" i="4"/>
  <c r="S47" i="4" s="1"/>
  <c r="T47" i="4" s="1"/>
  <c r="P48" i="4"/>
  <c r="S48" i="4" s="1"/>
  <c r="T48" i="4" s="1"/>
  <c r="S46" i="4" l="1"/>
  <c r="T46" i="4" s="1"/>
  <c r="Q47" i="4"/>
  <c r="U47" i="4" s="1"/>
  <c r="X31" i="4"/>
  <c r="V31" i="4"/>
  <c r="Q33" i="4"/>
  <c r="U33" i="4" s="1"/>
  <c r="W31" i="4" s="1"/>
  <c r="X46" i="4"/>
  <c r="V46" i="4"/>
  <c r="Q48" i="4"/>
  <c r="U48" i="4" s="1"/>
  <c r="W46" i="4" s="1"/>
  <c r="X34" i="5" l="1"/>
  <c r="X21" i="5"/>
  <c r="X18" i="5"/>
  <c r="X15" i="5"/>
  <c r="W28" i="9"/>
  <c r="X60" i="7"/>
  <c r="S15" i="5"/>
  <c r="O21" i="9"/>
  <c r="N21" i="9"/>
  <c r="M21" i="9"/>
  <c r="L21" i="9"/>
  <c r="K21" i="9"/>
  <c r="J21" i="9"/>
  <c r="I21" i="9"/>
  <c r="O20" i="9"/>
  <c r="N20" i="9"/>
  <c r="M20" i="9"/>
  <c r="P20" i="9" s="1"/>
  <c r="L20" i="9"/>
  <c r="K20" i="9"/>
  <c r="J20" i="9"/>
  <c r="I20" i="9"/>
  <c r="O19" i="9"/>
  <c r="N19" i="9"/>
  <c r="M19" i="9"/>
  <c r="L19" i="9"/>
  <c r="K19" i="9"/>
  <c r="J19" i="9"/>
  <c r="I19" i="9"/>
  <c r="O18" i="9"/>
  <c r="N18" i="9"/>
  <c r="M18" i="9"/>
  <c r="L18" i="9"/>
  <c r="K18" i="9"/>
  <c r="J18" i="9"/>
  <c r="I18" i="9"/>
  <c r="O24" i="9"/>
  <c r="N24" i="9"/>
  <c r="M24" i="9"/>
  <c r="L24" i="9"/>
  <c r="K24" i="9"/>
  <c r="J24" i="9"/>
  <c r="I24" i="9"/>
  <c r="O23" i="9"/>
  <c r="N23" i="9"/>
  <c r="M23" i="9"/>
  <c r="L23" i="9"/>
  <c r="K23" i="9"/>
  <c r="J23" i="9"/>
  <c r="I23" i="9"/>
  <c r="O22" i="9"/>
  <c r="N22" i="9"/>
  <c r="M22" i="9"/>
  <c r="L22" i="9"/>
  <c r="K22" i="9"/>
  <c r="J22" i="9"/>
  <c r="I22" i="9"/>
  <c r="O27" i="9"/>
  <c r="N27" i="9"/>
  <c r="M27" i="9"/>
  <c r="L27" i="9"/>
  <c r="K27" i="9"/>
  <c r="J27" i="9"/>
  <c r="I27" i="9"/>
  <c r="O26" i="9"/>
  <c r="N26" i="9"/>
  <c r="M26" i="9"/>
  <c r="L26" i="9"/>
  <c r="K26" i="9"/>
  <c r="J26" i="9"/>
  <c r="I26" i="9"/>
  <c r="O25" i="9"/>
  <c r="N25" i="9"/>
  <c r="M25" i="9"/>
  <c r="L25" i="9"/>
  <c r="K25" i="9"/>
  <c r="J25" i="9"/>
  <c r="I25" i="9"/>
  <c r="O30" i="9"/>
  <c r="N30" i="9"/>
  <c r="M30" i="9"/>
  <c r="L30" i="9"/>
  <c r="K30" i="9"/>
  <c r="J30" i="9"/>
  <c r="I30" i="9"/>
  <c r="O29" i="9"/>
  <c r="N29" i="9"/>
  <c r="M29" i="9"/>
  <c r="L29" i="9"/>
  <c r="K29" i="9"/>
  <c r="J29" i="9"/>
  <c r="I29" i="9"/>
  <c r="O28" i="9"/>
  <c r="N28" i="9"/>
  <c r="M28" i="9"/>
  <c r="L28" i="9"/>
  <c r="K28" i="9"/>
  <c r="J28" i="9"/>
  <c r="I28" i="9"/>
  <c r="O17" i="9"/>
  <c r="N17" i="9"/>
  <c r="M17" i="9"/>
  <c r="L17" i="9"/>
  <c r="K17" i="9"/>
  <c r="J17" i="9"/>
  <c r="I17" i="9"/>
  <c r="O16" i="9"/>
  <c r="N16" i="9"/>
  <c r="M16" i="9"/>
  <c r="L16" i="9"/>
  <c r="K16" i="9"/>
  <c r="J16" i="9"/>
  <c r="I16" i="9"/>
  <c r="O15" i="9"/>
  <c r="N15" i="9"/>
  <c r="M15" i="9"/>
  <c r="L15" i="9"/>
  <c r="K15" i="9"/>
  <c r="J15" i="9"/>
  <c r="I15" i="9"/>
  <c r="O14" i="9"/>
  <c r="N14" i="9"/>
  <c r="M14" i="9"/>
  <c r="L14" i="9"/>
  <c r="K14" i="9"/>
  <c r="J14" i="9"/>
  <c r="I14" i="9"/>
  <c r="O13" i="9"/>
  <c r="N13" i="9"/>
  <c r="M13" i="9"/>
  <c r="L13" i="9"/>
  <c r="K13" i="9"/>
  <c r="J13" i="9"/>
  <c r="I13" i="9"/>
  <c r="O12" i="9"/>
  <c r="N12" i="9"/>
  <c r="M12" i="9"/>
  <c r="L12" i="9"/>
  <c r="K12" i="9"/>
  <c r="J12" i="9"/>
  <c r="I12" i="9"/>
  <c r="O11" i="9"/>
  <c r="N11" i="9"/>
  <c r="M11" i="9"/>
  <c r="L11" i="9"/>
  <c r="K11" i="9"/>
  <c r="J11" i="9"/>
  <c r="I11" i="9"/>
  <c r="O10" i="9"/>
  <c r="N10" i="9"/>
  <c r="M10" i="9"/>
  <c r="L10" i="9"/>
  <c r="K10" i="9"/>
  <c r="J10" i="9"/>
  <c r="I10" i="9"/>
  <c r="O9" i="9"/>
  <c r="N9" i="9"/>
  <c r="M9" i="9"/>
  <c r="L9" i="9"/>
  <c r="K9" i="9"/>
  <c r="J9" i="9"/>
  <c r="I9" i="9"/>
  <c r="O8" i="9"/>
  <c r="N8" i="9"/>
  <c r="M8" i="9"/>
  <c r="L8" i="9"/>
  <c r="K8" i="9"/>
  <c r="J8" i="9"/>
  <c r="I8" i="9"/>
  <c r="O7" i="9"/>
  <c r="N7" i="9"/>
  <c r="M7" i="9"/>
  <c r="L7" i="9"/>
  <c r="K7" i="9"/>
  <c r="J7" i="9"/>
  <c r="I7" i="9"/>
  <c r="O6" i="9"/>
  <c r="N6" i="9"/>
  <c r="M6" i="9"/>
  <c r="L6" i="9"/>
  <c r="K6" i="9"/>
  <c r="J6" i="9"/>
  <c r="I6" i="9"/>
  <c r="O5" i="9"/>
  <c r="N5" i="9"/>
  <c r="M5" i="9"/>
  <c r="L5" i="9"/>
  <c r="K5" i="9"/>
  <c r="J5" i="9"/>
  <c r="I5" i="9"/>
  <c r="O4" i="9"/>
  <c r="N4" i="9"/>
  <c r="M4" i="9"/>
  <c r="L4" i="9"/>
  <c r="K4" i="9"/>
  <c r="J4" i="9"/>
  <c r="I4" i="9"/>
  <c r="X3" i="9"/>
  <c r="V3" i="9"/>
  <c r="O3" i="9"/>
  <c r="N3" i="9"/>
  <c r="M3" i="9"/>
  <c r="L3" i="9"/>
  <c r="K3" i="9"/>
  <c r="J3" i="9"/>
  <c r="I3" i="9"/>
  <c r="O62" i="7"/>
  <c r="N62" i="7"/>
  <c r="M62" i="7"/>
  <c r="L62" i="7"/>
  <c r="K62" i="7"/>
  <c r="J62" i="7"/>
  <c r="I62" i="7"/>
  <c r="O61" i="7"/>
  <c r="N61" i="7"/>
  <c r="M61" i="7"/>
  <c r="L61" i="7"/>
  <c r="K61" i="7"/>
  <c r="J61" i="7"/>
  <c r="I61" i="7"/>
  <c r="O60" i="7"/>
  <c r="N60" i="7"/>
  <c r="M60" i="7"/>
  <c r="L60" i="7"/>
  <c r="K60" i="7"/>
  <c r="J60" i="7"/>
  <c r="I60" i="7"/>
  <c r="O59" i="7"/>
  <c r="N59" i="7"/>
  <c r="M59" i="7"/>
  <c r="L59" i="7"/>
  <c r="K59" i="7"/>
  <c r="J59" i="7"/>
  <c r="I59" i="7"/>
  <c r="O58" i="7"/>
  <c r="N58" i="7"/>
  <c r="P58" i="7" s="1"/>
  <c r="M58" i="7"/>
  <c r="L58" i="7"/>
  <c r="K58" i="7"/>
  <c r="J58" i="7"/>
  <c r="I58" i="7"/>
  <c r="O57" i="7"/>
  <c r="N57" i="7"/>
  <c r="M57" i="7"/>
  <c r="P57" i="7" s="1"/>
  <c r="L57" i="7"/>
  <c r="K57" i="7"/>
  <c r="J57" i="7"/>
  <c r="I57" i="7"/>
  <c r="O56" i="7"/>
  <c r="N56" i="7"/>
  <c r="M56" i="7"/>
  <c r="L56" i="7"/>
  <c r="K56" i="7"/>
  <c r="J56" i="7"/>
  <c r="I56" i="7"/>
  <c r="O55" i="7"/>
  <c r="N55" i="7"/>
  <c r="M55" i="7"/>
  <c r="P55" i="7" s="1"/>
  <c r="L55" i="7"/>
  <c r="K55" i="7"/>
  <c r="J55" i="7"/>
  <c r="I55" i="7"/>
  <c r="O54" i="7"/>
  <c r="N54" i="7"/>
  <c r="M54" i="7"/>
  <c r="L54" i="7"/>
  <c r="K54" i="7"/>
  <c r="J54" i="7"/>
  <c r="I54" i="7"/>
  <c r="O53" i="7"/>
  <c r="N53" i="7"/>
  <c r="M53" i="7"/>
  <c r="L53" i="7"/>
  <c r="K53" i="7"/>
  <c r="J53" i="7"/>
  <c r="I53" i="7"/>
  <c r="O52" i="7"/>
  <c r="N52" i="7"/>
  <c r="M52" i="7"/>
  <c r="L52" i="7"/>
  <c r="K52" i="7"/>
  <c r="J52" i="7"/>
  <c r="I52" i="7"/>
  <c r="O51" i="7"/>
  <c r="N51" i="7"/>
  <c r="M51" i="7"/>
  <c r="L51" i="7"/>
  <c r="K51" i="7"/>
  <c r="J51" i="7"/>
  <c r="I51" i="7"/>
  <c r="O50" i="7"/>
  <c r="N50" i="7"/>
  <c r="M50" i="7"/>
  <c r="P50" i="7" s="1"/>
  <c r="S50" i="7" s="1"/>
  <c r="T50" i="7" s="1"/>
  <c r="L50" i="7"/>
  <c r="K50" i="7"/>
  <c r="J50" i="7"/>
  <c r="I50" i="7"/>
  <c r="O49" i="7"/>
  <c r="N49" i="7"/>
  <c r="M49" i="7"/>
  <c r="L49" i="7"/>
  <c r="K49" i="7"/>
  <c r="J49" i="7"/>
  <c r="I49" i="7"/>
  <c r="O48" i="7"/>
  <c r="N48" i="7"/>
  <c r="M48" i="7"/>
  <c r="L48" i="7"/>
  <c r="K48" i="7"/>
  <c r="J48" i="7"/>
  <c r="I48" i="7"/>
  <c r="O47" i="7"/>
  <c r="N47" i="7"/>
  <c r="M47" i="7"/>
  <c r="L47" i="7"/>
  <c r="K47" i="7"/>
  <c r="J47" i="7"/>
  <c r="I47" i="7"/>
  <c r="O46" i="7"/>
  <c r="N46" i="7"/>
  <c r="M46" i="7"/>
  <c r="L46" i="7"/>
  <c r="K46" i="7"/>
  <c r="J46" i="7"/>
  <c r="I46" i="7"/>
  <c r="O45" i="7"/>
  <c r="N45" i="7"/>
  <c r="M45" i="7"/>
  <c r="L45" i="7"/>
  <c r="K45" i="7"/>
  <c r="J45" i="7"/>
  <c r="I45" i="7"/>
  <c r="O44" i="7"/>
  <c r="N44" i="7"/>
  <c r="M44" i="7"/>
  <c r="L44" i="7"/>
  <c r="K44" i="7"/>
  <c r="J44" i="7"/>
  <c r="I44" i="7"/>
  <c r="O43" i="7"/>
  <c r="N43" i="7"/>
  <c r="P43" i="7" s="1"/>
  <c r="S43" i="7" s="1"/>
  <c r="T43" i="7" s="1"/>
  <c r="M43" i="7"/>
  <c r="L43" i="7"/>
  <c r="K43" i="7"/>
  <c r="J43" i="7"/>
  <c r="I43" i="7"/>
  <c r="O42" i="7"/>
  <c r="N42" i="7"/>
  <c r="P42" i="7" s="1"/>
  <c r="S42" i="7" s="1"/>
  <c r="T42" i="7" s="1"/>
  <c r="M42" i="7"/>
  <c r="L42" i="7"/>
  <c r="K42" i="7"/>
  <c r="J42" i="7"/>
  <c r="I42" i="7"/>
  <c r="O41" i="7"/>
  <c r="N41" i="7"/>
  <c r="M41" i="7"/>
  <c r="L41" i="7"/>
  <c r="K41" i="7"/>
  <c r="J41" i="7"/>
  <c r="I41" i="7"/>
  <c r="O40" i="7"/>
  <c r="N40" i="7"/>
  <c r="M40" i="7"/>
  <c r="P40" i="7" s="1"/>
  <c r="S40" i="7" s="1"/>
  <c r="T40" i="7" s="1"/>
  <c r="L40" i="7"/>
  <c r="K40" i="7"/>
  <c r="J40" i="7"/>
  <c r="I40" i="7"/>
  <c r="O39" i="7"/>
  <c r="N39" i="7"/>
  <c r="M39" i="7"/>
  <c r="L39" i="7"/>
  <c r="K39" i="7"/>
  <c r="J39" i="7"/>
  <c r="I39" i="7"/>
  <c r="O38" i="7"/>
  <c r="N38" i="7"/>
  <c r="M38" i="7"/>
  <c r="L38" i="7"/>
  <c r="K38" i="7"/>
  <c r="J38" i="7"/>
  <c r="I38" i="7"/>
  <c r="O37" i="7"/>
  <c r="N37" i="7"/>
  <c r="M37" i="7"/>
  <c r="L37" i="7"/>
  <c r="K37" i="7"/>
  <c r="J37" i="7"/>
  <c r="I37" i="7"/>
  <c r="O36" i="7"/>
  <c r="N36" i="7"/>
  <c r="M36" i="7"/>
  <c r="L36" i="7"/>
  <c r="K36" i="7"/>
  <c r="J36" i="7"/>
  <c r="I36" i="7"/>
  <c r="O35" i="7"/>
  <c r="N35" i="7"/>
  <c r="M35" i="7"/>
  <c r="L35" i="7"/>
  <c r="K35" i="7"/>
  <c r="J35" i="7"/>
  <c r="I35" i="7"/>
  <c r="O34" i="7"/>
  <c r="N34" i="7"/>
  <c r="M34" i="7"/>
  <c r="P34" i="7" s="1"/>
  <c r="S34" i="7" s="1"/>
  <c r="T34" i="7" s="1"/>
  <c r="L34" i="7"/>
  <c r="K34" i="7"/>
  <c r="J34" i="7"/>
  <c r="I34" i="7"/>
  <c r="O33" i="7"/>
  <c r="N33" i="7"/>
  <c r="M33" i="7"/>
  <c r="P33" i="7" s="1"/>
  <c r="S33" i="7" s="1"/>
  <c r="T33" i="7" s="1"/>
  <c r="L33" i="7"/>
  <c r="K33" i="7"/>
  <c r="J33" i="7"/>
  <c r="I33" i="7"/>
  <c r="O32" i="7"/>
  <c r="N32" i="7"/>
  <c r="M32" i="7"/>
  <c r="L32" i="7"/>
  <c r="K32" i="7"/>
  <c r="J32" i="7"/>
  <c r="I32" i="7"/>
  <c r="O31" i="7"/>
  <c r="N31" i="7"/>
  <c r="M31" i="7"/>
  <c r="L31" i="7"/>
  <c r="K31" i="7"/>
  <c r="J31" i="7"/>
  <c r="I31" i="7"/>
  <c r="O30" i="7"/>
  <c r="N30" i="7"/>
  <c r="M30" i="7"/>
  <c r="L30" i="7"/>
  <c r="K30" i="7"/>
  <c r="J30" i="7"/>
  <c r="I30" i="7"/>
  <c r="O29" i="7"/>
  <c r="N29" i="7"/>
  <c r="M29" i="7"/>
  <c r="L29" i="7"/>
  <c r="K29" i="7"/>
  <c r="J29" i="7"/>
  <c r="I29" i="7"/>
  <c r="O28" i="7"/>
  <c r="N28" i="7"/>
  <c r="M28" i="7"/>
  <c r="L28" i="7"/>
  <c r="K28" i="7"/>
  <c r="J28" i="7"/>
  <c r="I28" i="7"/>
  <c r="O27" i="7"/>
  <c r="N27" i="7"/>
  <c r="M27" i="7"/>
  <c r="L27" i="7"/>
  <c r="K27" i="7"/>
  <c r="J27" i="7"/>
  <c r="I27" i="7"/>
  <c r="O26" i="7"/>
  <c r="N26" i="7"/>
  <c r="M26" i="7"/>
  <c r="L26" i="7"/>
  <c r="K26" i="7"/>
  <c r="J26" i="7"/>
  <c r="I26" i="7"/>
  <c r="O25" i="7"/>
  <c r="N25" i="7"/>
  <c r="M25" i="7"/>
  <c r="P25" i="7" s="1"/>
  <c r="S25" i="7" s="1"/>
  <c r="T25" i="7" s="1"/>
  <c r="L25" i="7"/>
  <c r="K25" i="7"/>
  <c r="J25" i="7"/>
  <c r="I25" i="7"/>
  <c r="O24" i="7"/>
  <c r="N24" i="7"/>
  <c r="M24" i="7"/>
  <c r="L24" i="7"/>
  <c r="K24" i="7"/>
  <c r="J24" i="7"/>
  <c r="I24" i="7"/>
  <c r="O23" i="7"/>
  <c r="N23" i="7"/>
  <c r="M23" i="7"/>
  <c r="P23" i="7" s="1"/>
  <c r="S23" i="7" s="1"/>
  <c r="T23" i="7" s="1"/>
  <c r="L23" i="7"/>
  <c r="K23" i="7"/>
  <c r="J23" i="7"/>
  <c r="I23" i="7"/>
  <c r="O22" i="7"/>
  <c r="N22" i="7"/>
  <c r="M22" i="7"/>
  <c r="L22" i="7"/>
  <c r="K22" i="7"/>
  <c r="J22" i="7"/>
  <c r="I22" i="7"/>
  <c r="O21" i="7"/>
  <c r="N21" i="7"/>
  <c r="M21" i="7"/>
  <c r="L21" i="7"/>
  <c r="K21" i="7"/>
  <c r="J21" i="7"/>
  <c r="I21" i="7"/>
  <c r="O20" i="7"/>
  <c r="N20" i="7"/>
  <c r="M20" i="7"/>
  <c r="L20" i="7"/>
  <c r="K20" i="7"/>
  <c r="J20" i="7"/>
  <c r="I20" i="7"/>
  <c r="O19" i="7"/>
  <c r="N19" i="7"/>
  <c r="M19" i="7"/>
  <c r="L19" i="7"/>
  <c r="K19" i="7"/>
  <c r="J19" i="7"/>
  <c r="I19" i="7"/>
  <c r="O18" i="7"/>
  <c r="N18" i="7"/>
  <c r="M18" i="7"/>
  <c r="L18" i="7"/>
  <c r="K18" i="7"/>
  <c r="J18" i="7"/>
  <c r="I18" i="7"/>
  <c r="O17" i="7"/>
  <c r="N17" i="7"/>
  <c r="M17" i="7"/>
  <c r="L17" i="7"/>
  <c r="K17" i="7"/>
  <c r="J17" i="7"/>
  <c r="I17" i="7"/>
  <c r="O16" i="7"/>
  <c r="N16" i="7"/>
  <c r="M16" i="7"/>
  <c r="L16" i="7"/>
  <c r="K16" i="7"/>
  <c r="J16" i="7"/>
  <c r="I16" i="7"/>
  <c r="O15" i="7"/>
  <c r="N15" i="7"/>
  <c r="M15" i="7"/>
  <c r="L15" i="7"/>
  <c r="K15" i="7"/>
  <c r="J15" i="7"/>
  <c r="I15" i="7"/>
  <c r="O14" i="7"/>
  <c r="N14" i="7"/>
  <c r="M14" i="7"/>
  <c r="L14" i="7"/>
  <c r="K14" i="7"/>
  <c r="J14" i="7"/>
  <c r="I14" i="7"/>
  <c r="O13" i="7"/>
  <c r="N13" i="7"/>
  <c r="M13" i="7"/>
  <c r="L13" i="7"/>
  <c r="K13" i="7"/>
  <c r="J13" i="7"/>
  <c r="I13" i="7"/>
  <c r="O12" i="7"/>
  <c r="N12" i="7"/>
  <c r="M12" i="7"/>
  <c r="L12" i="7"/>
  <c r="K12" i="7"/>
  <c r="J12" i="7"/>
  <c r="I12" i="7"/>
  <c r="O11" i="7"/>
  <c r="N11" i="7"/>
  <c r="M11" i="7"/>
  <c r="P11" i="7" s="1"/>
  <c r="L11" i="7"/>
  <c r="K11" i="7"/>
  <c r="J11" i="7"/>
  <c r="I11" i="7"/>
  <c r="O10" i="7"/>
  <c r="N10" i="7"/>
  <c r="M10" i="7"/>
  <c r="L10" i="7"/>
  <c r="K10" i="7"/>
  <c r="J10" i="7"/>
  <c r="I10" i="7"/>
  <c r="O9" i="7"/>
  <c r="N9" i="7"/>
  <c r="M9" i="7"/>
  <c r="P9" i="7" s="1"/>
  <c r="Q9" i="7" s="1"/>
  <c r="U9" i="7" s="1"/>
  <c r="L9" i="7"/>
  <c r="K9" i="7"/>
  <c r="J9" i="7"/>
  <c r="I9" i="7"/>
  <c r="O8" i="7"/>
  <c r="N8" i="7"/>
  <c r="M8" i="7"/>
  <c r="L8" i="7"/>
  <c r="K8" i="7"/>
  <c r="J8" i="7"/>
  <c r="I8" i="7"/>
  <c r="O7" i="7"/>
  <c r="N7" i="7"/>
  <c r="M7" i="7"/>
  <c r="L7" i="7"/>
  <c r="K7" i="7"/>
  <c r="J7" i="7"/>
  <c r="I7" i="7"/>
  <c r="O6" i="7"/>
  <c r="N6" i="7"/>
  <c r="M6" i="7"/>
  <c r="L6" i="7"/>
  <c r="K6" i="7"/>
  <c r="J6" i="7"/>
  <c r="I6" i="7"/>
  <c r="O5" i="7"/>
  <c r="N5" i="7"/>
  <c r="M5" i="7"/>
  <c r="L5" i="7"/>
  <c r="K5" i="7"/>
  <c r="J5" i="7"/>
  <c r="I5" i="7"/>
  <c r="O4" i="7"/>
  <c r="N4" i="7"/>
  <c r="M4" i="7"/>
  <c r="L4" i="7"/>
  <c r="K4" i="7"/>
  <c r="J4" i="7"/>
  <c r="I4" i="7"/>
  <c r="X3" i="7"/>
  <c r="V3" i="7"/>
  <c r="P3" i="7"/>
  <c r="O3" i="7"/>
  <c r="N3" i="7"/>
  <c r="M3" i="7"/>
  <c r="L3" i="7"/>
  <c r="K3" i="7"/>
  <c r="J3" i="7"/>
  <c r="I3" i="7"/>
  <c r="Q18" i="6"/>
  <c r="P18" i="6"/>
  <c r="O18" i="6"/>
  <c r="N18" i="6"/>
  <c r="M18" i="6"/>
  <c r="L18" i="6"/>
  <c r="K18" i="6"/>
  <c r="J18" i="6"/>
  <c r="I18" i="6"/>
  <c r="R18" i="6" s="1"/>
  <c r="Q17" i="6"/>
  <c r="P17" i="6"/>
  <c r="O17" i="6"/>
  <c r="N17" i="6"/>
  <c r="M17" i="6"/>
  <c r="L17" i="6"/>
  <c r="K17" i="6"/>
  <c r="J17" i="6"/>
  <c r="I17" i="6"/>
  <c r="Q16" i="6"/>
  <c r="P16" i="6"/>
  <c r="O16" i="6"/>
  <c r="N16" i="6"/>
  <c r="M16" i="6"/>
  <c r="L16" i="6"/>
  <c r="K16" i="6"/>
  <c r="J16" i="6"/>
  <c r="I16" i="6"/>
  <c r="Q15" i="6"/>
  <c r="P15" i="6"/>
  <c r="O15" i="6"/>
  <c r="N15" i="6"/>
  <c r="M15" i="6"/>
  <c r="L15" i="6"/>
  <c r="K15" i="6"/>
  <c r="J15" i="6"/>
  <c r="I15" i="6"/>
  <c r="Q14" i="6"/>
  <c r="P14" i="6"/>
  <c r="O14" i="6"/>
  <c r="N14" i="6"/>
  <c r="M14" i="6"/>
  <c r="L14" i="6"/>
  <c r="K14" i="6"/>
  <c r="J14" i="6"/>
  <c r="I14" i="6"/>
  <c r="Q13" i="6"/>
  <c r="P13" i="6"/>
  <c r="O13" i="6"/>
  <c r="N13" i="6"/>
  <c r="M13" i="6"/>
  <c r="L13" i="6"/>
  <c r="K13" i="6"/>
  <c r="J13" i="6"/>
  <c r="I13" i="6"/>
  <c r="Q12" i="6"/>
  <c r="P12" i="6"/>
  <c r="O12" i="6"/>
  <c r="N12" i="6"/>
  <c r="M12" i="6"/>
  <c r="L12" i="6"/>
  <c r="K12" i="6"/>
  <c r="J12" i="6"/>
  <c r="I12" i="6"/>
  <c r="Q11" i="6"/>
  <c r="P11" i="6"/>
  <c r="O11" i="6"/>
  <c r="N11" i="6"/>
  <c r="M11" i="6"/>
  <c r="L11" i="6"/>
  <c r="K11" i="6"/>
  <c r="J11" i="6"/>
  <c r="I11" i="6"/>
  <c r="S10" i="6"/>
  <c r="Q10" i="6"/>
  <c r="P10" i="6"/>
  <c r="O10" i="6"/>
  <c r="N10" i="6"/>
  <c r="M10" i="6"/>
  <c r="L10" i="6"/>
  <c r="K10" i="6"/>
  <c r="J10" i="6"/>
  <c r="I10" i="6"/>
  <c r="Q9" i="6"/>
  <c r="P9" i="6"/>
  <c r="O9" i="6"/>
  <c r="N9" i="6"/>
  <c r="M9" i="6"/>
  <c r="L9" i="6"/>
  <c r="K9" i="6"/>
  <c r="J9" i="6"/>
  <c r="I9" i="6"/>
  <c r="Q8" i="6"/>
  <c r="P8" i="6"/>
  <c r="O8" i="6"/>
  <c r="N8" i="6"/>
  <c r="M8" i="6"/>
  <c r="L8" i="6"/>
  <c r="K8" i="6"/>
  <c r="J8" i="6"/>
  <c r="I8" i="6"/>
  <c r="Q7" i="6"/>
  <c r="P7" i="6"/>
  <c r="O7" i="6"/>
  <c r="N7" i="6"/>
  <c r="M7" i="6"/>
  <c r="L7" i="6"/>
  <c r="K7" i="6"/>
  <c r="J7" i="6"/>
  <c r="I7" i="6"/>
  <c r="Q6" i="6"/>
  <c r="P6" i="6"/>
  <c r="O6" i="6"/>
  <c r="N6" i="6"/>
  <c r="M6" i="6"/>
  <c r="L6" i="6"/>
  <c r="K6" i="6"/>
  <c r="J6" i="6"/>
  <c r="I6" i="6"/>
  <c r="Q5" i="6"/>
  <c r="P5" i="6"/>
  <c r="O5" i="6"/>
  <c r="N5" i="6"/>
  <c r="M5" i="6"/>
  <c r="L5" i="6"/>
  <c r="K5" i="6"/>
  <c r="J5" i="6"/>
  <c r="I5" i="6"/>
  <c r="Q4" i="6"/>
  <c r="P4" i="6"/>
  <c r="O4" i="6"/>
  <c r="N4" i="6"/>
  <c r="M4" i="6"/>
  <c r="L4" i="6"/>
  <c r="K4" i="6"/>
  <c r="J4" i="6"/>
  <c r="I4" i="6"/>
  <c r="Q3" i="6"/>
  <c r="P3" i="6"/>
  <c r="O3" i="6"/>
  <c r="N3" i="6"/>
  <c r="M3" i="6"/>
  <c r="L3" i="6"/>
  <c r="K3" i="6"/>
  <c r="J3" i="6"/>
  <c r="I3" i="6"/>
  <c r="P36" i="5"/>
  <c r="S36" i="5" s="1"/>
  <c r="T36" i="5" s="1"/>
  <c r="O36" i="5"/>
  <c r="N36" i="5"/>
  <c r="M36" i="5"/>
  <c r="L36" i="5"/>
  <c r="K36" i="5"/>
  <c r="J36" i="5"/>
  <c r="I36" i="5"/>
  <c r="O35" i="5"/>
  <c r="N35" i="5"/>
  <c r="M35" i="5"/>
  <c r="L35" i="5"/>
  <c r="K35" i="5"/>
  <c r="J35" i="5"/>
  <c r="I35" i="5"/>
  <c r="O34" i="5"/>
  <c r="N34" i="5"/>
  <c r="M34" i="5"/>
  <c r="L34" i="5"/>
  <c r="K34" i="5"/>
  <c r="J34" i="5"/>
  <c r="I34" i="5"/>
  <c r="O33" i="5"/>
  <c r="N33" i="5"/>
  <c r="M33" i="5"/>
  <c r="L33" i="5"/>
  <c r="K33" i="5"/>
  <c r="J33" i="5"/>
  <c r="I33" i="5"/>
  <c r="O32" i="5"/>
  <c r="N32" i="5"/>
  <c r="M32" i="5"/>
  <c r="L32" i="5"/>
  <c r="K32" i="5"/>
  <c r="J32" i="5"/>
  <c r="I32" i="5"/>
  <c r="S31" i="5"/>
  <c r="T31" i="5" s="1"/>
  <c r="P31" i="5"/>
  <c r="Q31" i="5" s="1"/>
  <c r="U31" i="5" s="1"/>
  <c r="O31" i="5"/>
  <c r="N31" i="5"/>
  <c r="M31" i="5"/>
  <c r="L31" i="5"/>
  <c r="K31" i="5"/>
  <c r="J31" i="5"/>
  <c r="I31" i="5"/>
  <c r="O30" i="5"/>
  <c r="N30" i="5"/>
  <c r="M30" i="5"/>
  <c r="L30" i="5"/>
  <c r="K30" i="5"/>
  <c r="J30" i="5"/>
  <c r="I30" i="5"/>
  <c r="O29" i="5"/>
  <c r="N29" i="5"/>
  <c r="M29" i="5"/>
  <c r="L29" i="5"/>
  <c r="K29" i="5"/>
  <c r="J29" i="5"/>
  <c r="I29" i="5"/>
  <c r="P28" i="5"/>
  <c r="S28" i="5" s="1"/>
  <c r="T28" i="5" s="1"/>
  <c r="O28" i="5"/>
  <c r="N28" i="5"/>
  <c r="M28" i="5"/>
  <c r="L28" i="5"/>
  <c r="K28" i="5"/>
  <c r="J28" i="5"/>
  <c r="I28" i="5"/>
  <c r="O27" i="5"/>
  <c r="N27" i="5"/>
  <c r="M27" i="5"/>
  <c r="L27" i="5"/>
  <c r="K27" i="5"/>
  <c r="J27" i="5"/>
  <c r="I27" i="5"/>
  <c r="O26" i="5"/>
  <c r="N26" i="5"/>
  <c r="M26" i="5"/>
  <c r="L26" i="5"/>
  <c r="K26" i="5"/>
  <c r="J26" i="5"/>
  <c r="I26" i="5"/>
  <c r="Q25" i="5"/>
  <c r="U25" i="5" s="1"/>
  <c r="P25" i="5"/>
  <c r="S25" i="5" s="1"/>
  <c r="T25" i="5" s="1"/>
  <c r="O25" i="5"/>
  <c r="N25" i="5"/>
  <c r="M25" i="5"/>
  <c r="L25" i="5"/>
  <c r="K25" i="5"/>
  <c r="J25" i="5"/>
  <c r="I25" i="5"/>
  <c r="O24" i="5"/>
  <c r="N24" i="5"/>
  <c r="M24" i="5"/>
  <c r="L24" i="5"/>
  <c r="K24" i="5"/>
  <c r="J24" i="5"/>
  <c r="I24" i="5"/>
  <c r="O23" i="5"/>
  <c r="N23" i="5"/>
  <c r="M23" i="5"/>
  <c r="L23" i="5"/>
  <c r="K23" i="5"/>
  <c r="J23" i="5"/>
  <c r="I23" i="5"/>
  <c r="T22" i="5"/>
  <c r="S22" i="5"/>
  <c r="Q22" i="5"/>
  <c r="U22" i="5" s="1"/>
  <c r="O22" i="5"/>
  <c r="N22" i="5"/>
  <c r="M22" i="5"/>
  <c r="P22" i="5" s="1"/>
  <c r="L22" i="5"/>
  <c r="K22" i="5"/>
  <c r="J22" i="5"/>
  <c r="I22" i="5"/>
  <c r="P21" i="5"/>
  <c r="S21" i="5" s="1"/>
  <c r="T21" i="5" s="1"/>
  <c r="O21" i="5"/>
  <c r="N21" i="5"/>
  <c r="M21" i="5"/>
  <c r="L21" i="5"/>
  <c r="K21" i="5"/>
  <c r="J21" i="5"/>
  <c r="I21" i="5"/>
  <c r="O20" i="5"/>
  <c r="N20" i="5"/>
  <c r="M20" i="5"/>
  <c r="L20" i="5"/>
  <c r="K20" i="5"/>
  <c r="J20" i="5"/>
  <c r="I20" i="5"/>
  <c r="P19" i="5"/>
  <c r="S19" i="5" s="1"/>
  <c r="T19" i="5" s="1"/>
  <c r="O19" i="5"/>
  <c r="N19" i="5"/>
  <c r="M19" i="5"/>
  <c r="L19" i="5"/>
  <c r="K19" i="5"/>
  <c r="J19" i="5"/>
  <c r="I19" i="5"/>
  <c r="O18" i="5"/>
  <c r="N18" i="5"/>
  <c r="M18" i="5"/>
  <c r="L18" i="5"/>
  <c r="K18" i="5"/>
  <c r="J18" i="5"/>
  <c r="I18" i="5"/>
  <c r="O17" i="5"/>
  <c r="N17" i="5"/>
  <c r="M17" i="5"/>
  <c r="L17" i="5"/>
  <c r="K17" i="5"/>
  <c r="J17" i="5"/>
  <c r="I17" i="5"/>
  <c r="Q16" i="5"/>
  <c r="U16" i="5" s="1"/>
  <c r="P16" i="5"/>
  <c r="S16" i="5" s="1"/>
  <c r="T16" i="5" s="1"/>
  <c r="O16" i="5"/>
  <c r="N16" i="5"/>
  <c r="M16" i="5"/>
  <c r="L16" i="5"/>
  <c r="K16" i="5"/>
  <c r="J16" i="5"/>
  <c r="I16" i="5"/>
  <c r="O15" i="5"/>
  <c r="N15" i="5"/>
  <c r="M15" i="5"/>
  <c r="L15" i="5"/>
  <c r="K15" i="5"/>
  <c r="J15" i="5"/>
  <c r="I15" i="5"/>
  <c r="P14" i="5"/>
  <c r="Q14" i="5" s="1"/>
  <c r="U14" i="5" s="1"/>
  <c r="O14" i="5"/>
  <c r="N14" i="5"/>
  <c r="M14" i="5"/>
  <c r="L14" i="5"/>
  <c r="K14" i="5"/>
  <c r="J14" i="5"/>
  <c r="I14" i="5"/>
  <c r="O13" i="5"/>
  <c r="N13" i="5"/>
  <c r="M13" i="5"/>
  <c r="L13" i="5"/>
  <c r="K13" i="5"/>
  <c r="J13" i="5"/>
  <c r="I13" i="5"/>
  <c r="P12" i="5"/>
  <c r="O12" i="5"/>
  <c r="N12" i="5"/>
  <c r="M12" i="5"/>
  <c r="L12" i="5"/>
  <c r="K12" i="5"/>
  <c r="J12" i="5"/>
  <c r="I12" i="5"/>
  <c r="P11" i="5"/>
  <c r="Q11" i="5" s="1"/>
  <c r="U11" i="5" s="1"/>
  <c r="O11" i="5"/>
  <c r="N11" i="5"/>
  <c r="M11" i="5"/>
  <c r="L11" i="5"/>
  <c r="K11" i="5"/>
  <c r="J11" i="5"/>
  <c r="I11" i="5"/>
  <c r="P10" i="5"/>
  <c r="Q10" i="5" s="1"/>
  <c r="U10" i="5" s="1"/>
  <c r="O10" i="5"/>
  <c r="N10" i="5"/>
  <c r="M10" i="5"/>
  <c r="L10" i="5"/>
  <c r="K10" i="5"/>
  <c r="J10" i="5"/>
  <c r="I10" i="5"/>
  <c r="O9" i="5"/>
  <c r="N9" i="5"/>
  <c r="M9" i="5"/>
  <c r="L9" i="5"/>
  <c r="K9" i="5"/>
  <c r="J9" i="5"/>
  <c r="I9" i="5"/>
  <c r="O8" i="5"/>
  <c r="N8" i="5"/>
  <c r="M8" i="5"/>
  <c r="L8" i="5"/>
  <c r="K8" i="5"/>
  <c r="J8" i="5"/>
  <c r="I8" i="5"/>
  <c r="O7" i="5"/>
  <c r="N7" i="5"/>
  <c r="M7" i="5"/>
  <c r="L7" i="5"/>
  <c r="K7" i="5"/>
  <c r="J7" i="5"/>
  <c r="I7" i="5"/>
  <c r="Q6" i="5"/>
  <c r="U6" i="5" s="1"/>
  <c r="P6" i="5"/>
  <c r="O6" i="5"/>
  <c r="N6" i="5"/>
  <c r="M6" i="5"/>
  <c r="L6" i="5"/>
  <c r="K6" i="5"/>
  <c r="J6" i="5"/>
  <c r="I6" i="5"/>
  <c r="O5" i="5"/>
  <c r="N5" i="5"/>
  <c r="M5" i="5"/>
  <c r="L5" i="5"/>
  <c r="K5" i="5"/>
  <c r="J5" i="5"/>
  <c r="I5" i="5"/>
  <c r="O4" i="5"/>
  <c r="N4" i="5"/>
  <c r="P4" i="5" s="1"/>
  <c r="M4" i="5"/>
  <c r="L4" i="5"/>
  <c r="K4" i="5"/>
  <c r="J4" i="5"/>
  <c r="I4" i="5"/>
  <c r="X3" i="5"/>
  <c r="V3" i="5"/>
  <c r="O3" i="5"/>
  <c r="N3" i="5"/>
  <c r="M3" i="5"/>
  <c r="L3" i="5"/>
  <c r="K3" i="5"/>
  <c r="J3" i="5"/>
  <c r="I3" i="5"/>
  <c r="O22" i="4"/>
  <c r="N22" i="4"/>
  <c r="M22" i="4"/>
  <c r="L22" i="4"/>
  <c r="K22" i="4"/>
  <c r="J22" i="4"/>
  <c r="I22" i="4"/>
  <c r="O21" i="4"/>
  <c r="N21" i="4"/>
  <c r="M21" i="4"/>
  <c r="L21" i="4"/>
  <c r="K21" i="4"/>
  <c r="J21" i="4"/>
  <c r="I21" i="4"/>
  <c r="O20" i="4"/>
  <c r="N20" i="4"/>
  <c r="M20" i="4"/>
  <c r="L20" i="4"/>
  <c r="K20" i="4"/>
  <c r="J20" i="4"/>
  <c r="I20" i="4"/>
  <c r="O19" i="4"/>
  <c r="N19" i="4"/>
  <c r="M19" i="4"/>
  <c r="L19" i="4"/>
  <c r="K19" i="4"/>
  <c r="J19" i="4"/>
  <c r="I19" i="4"/>
  <c r="O18" i="4"/>
  <c r="N18" i="4"/>
  <c r="M18" i="4"/>
  <c r="L18" i="4"/>
  <c r="K18" i="4"/>
  <c r="J18" i="4"/>
  <c r="I18" i="4"/>
  <c r="O17" i="4"/>
  <c r="N17" i="4"/>
  <c r="M17" i="4"/>
  <c r="L17" i="4"/>
  <c r="K17" i="4"/>
  <c r="J17" i="4"/>
  <c r="I17" i="4"/>
  <c r="O30" i="4"/>
  <c r="N30" i="4"/>
  <c r="M30" i="4"/>
  <c r="L30" i="4"/>
  <c r="K30" i="4"/>
  <c r="J30" i="4"/>
  <c r="I30" i="4"/>
  <c r="O29" i="4"/>
  <c r="N29" i="4"/>
  <c r="M29" i="4"/>
  <c r="L29" i="4"/>
  <c r="K29" i="4"/>
  <c r="J29" i="4"/>
  <c r="I29" i="4"/>
  <c r="O28" i="4"/>
  <c r="N28" i="4"/>
  <c r="M28" i="4"/>
  <c r="L28" i="4"/>
  <c r="K28" i="4"/>
  <c r="J28" i="4"/>
  <c r="I28" i="4"/>
  <c r="O27" i="4"/>
  <c r="N27" i="4"/>
  <c r="M27" i="4"/>
  <c r="L27" i="4"/>
  <c r="K27" i="4"/>
  <c r="J27" i="4"/>
  <c r="I27" i="4"/>
  <c r="O26" i="4"/>
  <c r="N26" i="4"/>
  <c r="M26" i="4"/>
  <c r="L26" i="4"/>
  <c r="K26" i="4"/>
  <c r="J26" i="4"/>
  <c r="I26" i="4"/>
  <c r="O25" i="4"/>
  <c r="N25" i="4"/>
  <c r="M25" i="4"/>
  <c r="L25" i="4"/>
  <c r="K25" i="4"/>
  <c r="J25" i="4"/>
  <c r="I25" i="4"/>
  <c r="O24" i="4"/>
  <c r="N24" i="4"/>
  <c r="M24" i="4"/>
  <c r="L24" i="4"/>
  <c r="K24" i="4"/>
  <c r="J24" i="4"/>
  <c r="I24" i="4"/>
  <c r="O23" i="4"/>
  <c r="N23" i="4"/>
  <c r="M23" i="4"/>
  <c r="L23" i="4"/>
  <c r="K23" i="4"/>
  <c r="J23" i="4"/>
  <c r="I23" i="4"/>
  <c r="O39" i="4"/>
  <c r="N39" i="4"/>
  <c r="M39" i="4"/>
  <c r="L39" i="4"/>
  <c r="K39" i="4"/>
  <c r="J39" i="4"/>
  <c r="I39" i="4"/>
  <c r="O38" i="4"/>
  <c r="N38" i="4"/>
  <c r="M38" i="4"/>
  <c r="L38" i="4"/>
  <c r="K38" i="4"/>
  <c r="J38" i="4"/>
  <c r="I38" i="4"/>
  <c r="O37" i="4"/>
  <c r="N37" i="4"/>
  <c r="M37" i="4"/>
  <c r="L37" i="4"/>
  <c r="K37" i="4"/>
  <c r="J37" i="4"/>
  <c r="I37" i="4"/>
  <c r="O36" i="4"/>
  <c r="N36" i="4"/>
  <c r="M36" i="4"/>
  <c r="L36" i="4"/>
  <c r="K36" i="4"/>
  <c r="J36" i="4"/>
  <c r="I36" i="4"/>
  <c r="O35" i="4"/>
  <c r="N35" i="4"/>
  <c r="M35" i="4"/>
  <c r="L35" i="4"/>
  <c r="K35" i="4"/>
  <c r="J35" i="4"/>
  <c r="I35" i="4"/>
  <c r="O34" i="4"/>
  <c r="N34" i="4"/>
  <c r="M34" i="4"/>
  <c r="L34" i="4"/>
  <c r="K34" i="4"/>
  <c r="J34" i="4"/>
  <c r="I34" i="4"/>
  <c r="O45" i="4"/>
  <c r="N45" i="4"/>
  <c r="M45" i="4"/>
  <c r="L45" i="4"/>
  <c r="K45" i="4"/>
  <c r="J45" i="4"/>
  <c r="I45" i="4"/>
  <c r="O44" i="4"/>
  <c r="N44" i="4"/>
  <c r="M44" i="4"/>
  <c r="L44" i="4"/>
  <c r="K44" i="4"/>
  <c r="J44" i="4"/>
  <c r="I44" i="4"/>
  <c r="O43" i="4"/>
  <c r="N43" i="4"/>
  <c r="M43" i="4"/>
  <c r="L43" i="4"/>
  <c r="K43" i="4"/>
  <c r="J43" i="4"/>
  <c r="I43" i="4"/>
  <c r="O42" i="4"/>
  <c r="N42" i="4"/>
  <c r="M42" i="4"/>
  <c r="L42" i="4"/>
  <c r="K42" i="4"/>
  <c r="J42" i="4"/>
  <c r="I42" i="4"/>
  <c r="O41" i="4"/>
  <c r="N41" i="4"/>
  <c r="M41" i="4"/>
  <c r="L41" i="4"/>
  <c r="K41" i="4"/>
  <c r="J41" i="4"/>
  <c r="I41" i="4"/>
  <c r="O40" i="4"/>
  <c r="N40" i="4"/>
  <c r="M40" i="4"/>
  <c r="L40" i="4"/>
  <c r="K40" i="4"/>
  <c r="J40" i="4"/>
  <c r="I40" i="4"/>
  <c r="O16" i="4"/>
  <c r="N16" i="4"/>
  <c r="M16" i="4"/>
  <c r="L16" i="4"/>
  <c r="K16" i="4"/>
  <c r="J16" i="4"/>
  <c r="I16" i="4"/>
  <c r="O15" i="4"/>
  <c r="N15" i="4"/>
  <c r="M15" i="4"/>
  <c r="L15" i="4"/>
  <c r="K15" i="4"/>
  <c r="J15" i="4"/>
  <c r="I15" i="4"/>
  <c r="O14" i="4"/>
  <c r="N14" i="4"/>
  <c r="M14" i="4"/>
  <c r="L14" i="4"/>
  <c r="K14" i="4"/>
  <c r="J14" i="4"/>
  <c r="I14" i="4"/>
  <c r="O13" i="4"/>
  <c r="N13" i="4"/>
  <c r="M13" i="4"/>
  <c r="L13" i="4"/>
  <c r="K13" i="4"/>
  <c r="J13" i="4"/>
  <c r="I13" i="4"/>
  <c r="O12" i="4"/>
  <c r="N12" i="4"/>
  <c r="M12" i="4"/>
  <c r="L12" i="4"/>
  <c r="K12" i="4"/>
  <c r="J12" i="4"/>
  <c r="I12" i="4"/>
  <c r="O11" i="4"/>
  <c r="N11" i="4"/>
  <c r="M11" i="4"/>
  <c r="L11" i="4"/>
  <c r="K11" i="4"/>
  <c r="J11" i="4"/>
  <c r="I11" i="4"/>
  <c r="O10" i="4"/>
  <c r="N10" i="4"/>
  <c r="M10" i="4"/>
  <c r="L10" i="4"/>
  <c r="K10" i="4"/>
  <c r="J10" i="4"/>
  <c r="I10" i="4"/>
  <c r="O9" i="4"/>
  <c r="N9" i="4"/>
  <c r="M9" i="4"/>
  <c r="L9" i="4"/>
  <c r="K9" i="4"/>
  <c r="J9" i="4"/>
  <c r="I9" i="4"/>
  <c r="O8" i="4"/>
  <c r="N8" i="4"/>
  <c r="M8" i="4"/>
  <c r="L8" i="4"/>
  <c r="K8" i="4"/>
  <c r="J8" i="4"/>
  <c r="I8" i="4"/>
  <c r="O7" i="4"/>
  <c r="N7" i="4"/>
  <c r="M7" i="4"/>
  <c r="L7" i="4"/>
  <c r="K7" i="4"/>
  <c r="J7" i="4"/>
  <c r="I7" i="4"/>
  <c r="O6" i="4"/>
  <c r="N6" i="4"/>
  <c r="M6" i="4"/>
  <c r="L6" i="4"/>
  <c r="K6" i="4"/>
  <c r="J6" i="4"/>
  <c r="I6" i="4"/>
  <c r="O5" i="4"/>
  <c r="N5" i="4"/>
  <c r="M5" i="4"/>
  <c r="L5" i="4"/>
  <c r="K5" i="4"/>
  <c r="J5" i="4"/>
  <c r="I5" i="4"/>
  <c r="O4" i="4"/>
  <c r="N4" i="4"/>
  <c r="M4" i="4"/>
  <c r="L4" i="4"/>
  <c r="K4" i="4"/>
  <c r="J4" i="4"/>
  <c r="I4" i="4"/>
  <c r="O3" i="4"/>
  <c r="N3" i="4"/>
  <c r="M3" i="4"/>
  <c r="L3" i="4"/>
  <c r="K3" i="4"/>
  <c r="J3" i="4"/>
  <c r="I3" i="4"/>
  <c r="O42" i="3"/>
  <c r="P42" i="3" s="1"/>
  <c r="N42" i="3"/>
  <c r="M42" i="3"/>
  <c r="L42" i="3"/>
  <c r="K42" i="3"/>
  <c r="J42" i="3"/>
  <c r="I42" i="3"/>
  <c r="O41" i="3"/>
  <c r="N41" i="3"/>
  <c r="M41" i="3"/>
  <c r="L41" i="3"/>
  <c r="K41" i="3"/>
  <c r="J41" i="3"/>
  <c r="I41" i="3"/>
  <c r="O40" i="3"/>
  <c r="N40" i="3"/>
  <c r="M40" i="3"/>
  <c r="P40" i="3" s="1"/>
  <c r="S40" i="3" s="1"/>
  <c r="T40" i="3" s="1"/>
  <c r="L40" i="3"/>
  <c r="K40" i="3"/>
  <c r="J40" i="3"/>
  <c r="I40" i="3"/>
  <c r="O39" i="3"/>
  <c r="N39" i="3"/>
  <c r="M39" i="3"/>
  <c r="P39" i="3" s="1"/>
  <c r="S39" i="3" s="1"/>
  <c r="T39" i="3" s="1"/>
  <c r="L39" i="3"/>
  <c r="K39" i="3"/>
  <c r="J39" i="3"/>
  <c r="I39" i="3"/>
  <c r="O38" i="3"/>
  <c r="N38" i="3"/>
  <c r="M38" i="3"/>
  <c r="P38" i="3" s="1"/>
  <c r="S38" i="3" s="1"/>
  <c r="T38" i="3" s="1"/>
  <c r="L38" i="3"/>
  <c r="K38" i="3"/>
  <c r="J38" i="3"/>
  <c r="I38" i="3"/>
  <c r="O37" i="3"/>
  <c r="N37" i="3"/>
  <c r="M37" i="3"/>
  <c r="P37" i="3" s="1"/>
  <c r="S37" i="3" s="1"/>
  <c r="T37" i="3" s="1"/>
  <c r="L37" i="3"/>
  <c r="K37" i="3"/>
  <c r="J37" i="3"/>
  <c r="I37" i="3"/>
  <c r="O36" i="3"/>
  <c r="N36" i="3"/>
  <c r="M36" i="3"/>
  <c r="P36" i="3" s="1"/>
  <c r="S36" i="3" s="1"/>
  <c r="T36" i="3" s="1"/>
  <c r="L36" i="3"/>
  <c r="K36" i="3"/>
  <c r="J36" i="3"/>
  <c r="I36" i="3"/>
  <c r="O35" i="3"/>
  <c r="N35" i="3"/>
  <c r="M35" i="3"/>
  <c r="P35" i="3" s="1"/>
  <c r="L35" i="3"/>
  <c r="K35" i="3"/>
  <c r="J35" i="3"/>
  <c r="I35" i="3"/>
  <c r="O34" i="3"/>
  <c r="N34" i="3"/>
  <c r="M34" i="3"/>
  <c r="L34" i="3"/>
  <c r="K34" i="3"/>
  <c r="J34" i="3"/>
  <c r="I34" i="3"/>
  <c r="O33" i="3"/>
  <c r="N33" i="3"/>
  <c r="M33" i="3"/>
  <c r="L33" i="3"/>
  <c r="K33" i="3"/>
  <c r="J33" i="3"/>
  <c r="I33" i="3"/>
  <c r="O32" i="3"/>
  <c r="N32" i="3"/>
  <c r="M32" i="3"/>
  <c r="P32" i="3" s="1"/>
  <c r="S32" i="3" s="1"/>
  <c r="T32" i="3" s="1"/>
  <c r="L32" i="3"/>
  <c r="K32" i="3"/>
  <c r="J32" i="3"/>
  <c r="I32" i="3"/>
  <c r="O31" i="3"/>
  <c r="N31" i="3"/>
  <c r="M31" i="3"/>
  <c r="L31" i="3"/>
  <c r="K31" i="3"/>
  <c r="J31" i="3"/>
  <c r="I31" i="3"/>
  <c r="O30" i="3"/>
  <c r="N30" i="3"/>
  <c r="M30" i="3"/>
  <c r="L30" i="3"/>
  <c r="K30" i="3"/>
  <c r="J30" i="3"/>
  <c r="I30" i="3"/>
  <c r="O29" i="3"/>
  <c r="N29" i="3"/>
  <c r="M29" i="3"/>
  <c r="L29" i="3"/>
  <c r="K29" i="3"/>
  <c r="J29" i="3"/>
  <c r="I29" i="3"/>
  <c r="O28" i="3"/>
  <c r="N28" i="3"/>
  <c r="M28" i="3"/>
  <c r="L28" i="3"/>
  <c r="K28" i="3"/>
  <c r="J28" i="3"/>
  <c r="I28" i="3"/>
  <c r="P27" i="3"/>
  <c r="S27" i="3" s="1"/>
  <c r="T27" i="3" s="1"/>
  <c r="O27" i="3"/>
  <c r="N27" i="3"/>
  <c r="M27" i="3"/>
  <c r="L27" i="3"/>
  <c r="K27" i="3"/>
  <c r="J27" i="3"/>
  <c r="I27" i="3"/>
  <c r="O26" i="3"/>
  <c r="N26" i="3"/>
  <c r="M26" i="3"/>
  <c r="L26" i="3"/>
  <c r="K26" i="3"/>
  <c r="J26" i="3"/>
  <c r="I26" i="3"/>
  <c r="O25" i="3"/>
  <c r="P25" i="3" s="1"/>
  <c r="N25" i="3"/>
  <c r="M25" i="3"/>
  <c r="L25" i="3"/>
  <c r="K25" i="3"/>
  <c r="J25" i="3"/>
  <c r="I25" i="3"/>
  <c r="O24" i="3"/>
  <c r="N24" i="3"/>
  <c r="M24" i="3"/>
  <c r="L24" i="3"/>
  <c r="K24" i="3"/>
  <c r="J24" i="3"/>
  <c r="I24" i="3"/>
  <c r="O23" i="3"/>
  <c r="N23" i="3"/>
  <c r="M23" i="3"/>
  <c r="L23" i="3"/>
  <c r="K23" i="3"/>
  <c r="J23" i="3"/>
  <c r="I23" i="3"/>
  <c r="O22" i="3"/>
  <c r="N22" i="3"/>
  <c r="M22" i="3"/>
  <c r="P22" i="3" s="1"/>
  <c r="S22" i="3" s="1"/>
  <c r="T22" i="3" s="1"/>
  <c r="L22" i="3"/>
  <c r="K22" i="3"/>
  <c r="J22" i="3"/>
  <c r="I22" i="3"/>
  <c r="O21" i="3"/>
  <c r="N21" i="3"/>
  <c r="M21" i="3"/>
  <c r="L21" i="3"/>
  <c r="K21" i="3"/>
  <c r="J21" i="3"/>
  <c r="I21" i="3"/>
  <c r="O20" i="3"/>
  <c r="N20" i="3"/>
  <c r="M20" i="3"/>
  <c r="P20" i="3" s="1"/>
  <c r="S20" i="3" s="1"/>
  <c r="T20" i="3" s="1"/>
  <c r="L20" i="3"/>
  <c r="K20" i="3"/>
  <c r="J20" i="3"/>
  <c r="I20" i="3"/>
  <c r="O19" i="3"/>
  <c r="N19" i="3"/>
  <c r="M19" i="3"/>
  <c r="L19" i="3"/>
  <c r="K19" i="3"/>
  <c r="J19" i="3"/>
  <c r="I19" i="3"/>
  <c r="O18" i="3"/>
  <c r="N18" i="3"/>
  <c r="M18" i="3"/>
  <c r="L18" i="3"/>
  <c r="K18" i="3"/>
  <c r="J18" i="3"/>
  <c r="I18" i="3"/>
  <c r="O17" i="3"/>
  <c r="N17" i="3"/>
  <c r="M17" i="3"/>
  <c r="P17" i="3" s="1"/>
  <c r="S17" i="3" s="1"/>
  <c r="T17" i="3" s="1"/>
  <c r="L17" i="3"/>
  <c r="K17" i="3"/>
  <c r="J17" i="3"/>
  <c r="I17" i="3"/>
  <c r="O16" i="3"/>
  <c r="N16" i="3"/>
  <c r="M16" i="3"/>
  <c r="L16" i="3"/>
  <c r="K16" i="3"/>
  <c r="J16" i="3"/>
  <c r="I16" i="3"/>
  <c r="S15" i="3"/>
  <c r="T15" i="3" s="1"/>
  <c r="P15" i="3"/>
  <c r="Q15" i="3" s="1"/>
  <c r="U15" i="3" s="1"/>
  <c r="O15" i="3"/>
  <c r="N15" i="3"/>
  <c r="M15" i="3"/>
  <c r="L15" i="3"/>
  <c r="K15" i="3"/>
  <c r="J15" i="3"/>
  <c r="I15" i="3"/>
  <c r="O14" i="3"/>
  <c r="N14" i="3"/>
  <c r="M14" i="3"/>
  <c r="L14" i="3"/>
  <c r="K14" i="3"/>
  <c r="J14" i="3"/>
  <c r="I14" i="3"/>
  <c r="O13" i="3"/>
  <c r="N13" i="3"/>
  <c r="M13" i="3"/>
  <c r="L13" i="3"/>
  <c r="K13" i="3"/>
  <c r="J13" i="3"/>
  <c r="I13" i="3"/>
  <c r="P12" i="3"/>
  <c r="O12" i="3"/>
  <c r="N12" i="3"/>
  <c r="M12" i="3"/>
  <c r="L12" i="3"/>
  <c r="K12" i="3"/>
  <c r="J12" i="3"/>
  <c r="I12" i="3"/>
  <c r="O11" i="3"/>
  <c r="P11" i="3" s="1"/>
  <c r="Q11" i="3" s="1"/>
  <c r="U11" i="3" s="1"/>
  <c r="N11" i="3"/>
  <c r="M11" i="3"/>
  <c r="L11" i="3"/>
  <c r="K11" i="3"/>
  <c r="J11" i="3"/>
  <c r="I11" i="3"/>
  <c r="O10" i="3"/>
  <c r="N10" i="3"/>
  <c r="M10" i="3"/>
  <c r="L10" i="3"/>
  <c r="K10" i="3"/>
  <c r="J10" i="3"/>
  <c r="I10" i="3"/>
  <c r="O9" i="3"/>
  <c r="N9" i="3"/>
  <c r="M9" i="3"/>
  <c r="P9" i="3" s="1"/>
  <c r="L9" i="3"/>
  <c r="K9" i="3"/>
  <c r="J9" i="3"/>
  <c r="I9" i="3"/>
  <c r="O8" i="3"/>
  <c r="N8" i="3"/>
  <c r="M8" i="3"/>
  <c r="P8" i="3" s="1"/>
  <c r="L8" i="3"/>
  <c r="K8" i="3"/>
  <c r="J8" i="3"/>
  <c r="I8" i="3"/>
  <c r="O7" i="3"/>
  <c r="N7" i="3"/>
  <c r="M7" i="3"/>
  <c r="P7" i="3" s="1"/>
  <c r="Q7" i="3" s="1"/>
  <c r="U7" i="3" s="1"/>
  <c r="L7" i="3"/>
  <c r="K7" i="3"/>
  <c r="J7" i="3"/>
  <c r="I7" i="3"/>
  <c r="O6" i="3"/>
  <c r="N6" i="3"/>
  <c r="M6" i="3"/>
  <c r="L6" i="3"/>
  <c r="K6" i="3"/>
  <c r="J6" i="3"/>
  <c r="I6" i="3"/>
  <c r="X5" i="3"/>
  <c r="O5" i="3"/>
  <c r="N5" i="3"/>
  <c r="M5" i="3"/>
  <c r="P5" i="3" s="1"/>
  <c r="L5" i="3"/>
  <c r="K5" i="3"/>
  <c r="J5" i="3"/>
  <c r="I5" i="3"/>
  <c r="P7" i="4" l="1"/>
  <c r="T7" i="4" s="1"/>
  <c r="P23" i="4"/>
  <c r="Q23" i="4" s="1"/>
  <c r="U23" i="4" s="1"/>
  <c r="P43" i="4"/>
  <c r="S43" i="4" s="1"/>
  <c r="T43" i="4" s="1"/>
  <c r="P42" i="4"/>
  <c r="S42" i="4" s="1"/>
  <c r="T42" i="4" s="1"/>
  <c r="P37" i="4"/>
  <c r="Q37" i="4" s="1"/>
  <c r="U37" i="4" s="1"/>
  <c r="P20" i="4"/>
  <c r="Q20" i="4" s="1"/>
  <c r="U20" i="4" s="1"/>
  <c r="P34" i="4"/>
  <c r="S34" i="4" s="1"/>
  <c r="T34" i="4" s="1"/>
  <c r="P18" i="4"/>
  <c r="Q18" i="4" s="1"/>
  <c r="U18" i="4" s="1"/>
  <c r="P6" i="4"/>
  <c r="T6" i="4" s="1"/>
  <c r="P28" i="4"/>
  <c r="S28" i="4" s="1"/>
  <c r="T28" i="4" s="1"/>
  <c r="P21" i="4"/>
  <c r="S21" i="4" s="1"/>
  <c r="T21" i="4" s="1"/>
  <c r="P30" i="4"/>
  <c r="S30" i="4" s="1"/>
  <c r="T30" i="4" s="1"/>
  <c r="P11" i="4"/>
  <c r="S11" i="4" s="1"/>
  <c r="T11" i="4" s="1"/>
  <c r="P45" i="4"/>
  <c r="S45" i="4" s="1"/>
  <c r="T45" i="4" s="1"/>
  <c r="S23" i="4"/>
  <c r="T23" i="4" s="1"/>
  <c r="Q7" i="4"/>
  <c r="U7" i="4" s="1"/>
  <c r="Q35" i="3"/>
  <c r="U35" i="3" s="1"/>
  <c r="S35" i="3"/>
  <c r="T35" i="3" s="1"/>
  <c r="Q20" i="3"/>
  <c r="U20" i="3" s="1"/>
  <c r="P18" i="3"/>
  <c r="S18" i="3" s="1"/>
  <c r="T18" i="3" s="1"/>
  <c r="X15" i="3" s="1"/>
  <c r="P33" i="3"/>
  <c r="S33" i="3" s="1"/>
  <c r="T33" i="3" s="1"/>
  <c r="P30" i="3"/>
  <c r="S30" i="3" s="1"/>
  <c r="T30" i="3" s="1"/>
  <c r="Q5" i="3"/>
  <c r="U5" i="3" s="1"/>
  <c r="P16" i="3"/>
  <c r="Q8" i="3"/>
  <c r="U8" i="3" s="1"/>
  <c r="P13" i="3"/>
  <c r="Q12" i="3"/>
  <c r="U12" i="3" s="1"/>
  <c r="Q22" i="3"/>
  <c r="U22" i="3" s="1"/>
  <c r="Q39" i="3"/>
  <c r="U39" i="3" s="1"/>
  <c r="S18" i="6"/>
  <c r="S12" i="6"/>
  <c r="S4" i="6"/>
  <c r="S8" i="6"/>
  <c r="S9" i="6"/>
  <c r="U9" i="6" s="1"/>
  <c r="R10" i="6"/>
  <c r="S16" i="6"/>
  <c r="S17" i="6"/>
  <c r="U17" i="6" s="1"/>
  <c r="P15" i="9"/>
  <c r="P3" i="9"/>
  <c r="Q3" i="9" s="1"/>
  <c r="U3" i="9" s="1"/>
  <c r="P17" i="9"/>
  <c r="S17" i="9" s="1"/>
  <c r="T17" i="9" s="1"/>
  <c r="P24" i="9"/>
  <c r="S24" i="9" s="1"/>
  <c r="T24" i="9" s="1"/>
  <c r="P35" i="7"/>
  <c r="S35" i="7" s="1"/>
  <c r="T35" i="7" s="1"/>
  <c r="P48" i="7"/>
  <c r="S48" i="7" s="1"/>
  <c r="T48" i="7" s="1"/>
  <c r="P53" i="7"/>
  <c r="S53" i="7" s="1"/>
  <c r="T53" i="7" s="1"/>
  <c r="Q11" i="7"/>
  <c r="U11" i="7" s="1"/>
  <c r="Q21" i="7"/>
  <c r="U21" i="7" s="1"/>
  <c r="Q48" i="7"/>
  <c r="U48" i="7" s="1"/>
  <c r="P16" i="7"/>
  <c r="P20" i="7"/>
  <c r="S20" i="7" s="1"/>
  <c r="T20" i="7" s="1"/>
  <c r="P21" i="7"/>
  <c r="S21" i="7" s="1"/>
  <c r="T21" i="7" s="1"/>
  <c r="P30" i="7"/>
  <c r="P36" i="7"/>
  <c r="S36" i="7" s="1"/>
  <c r="T36" i="7" s="1"/>
  <c r="P46" i="7"/>
  <c r="S46" i="7" s="1"/>
  <c r="T46" i="7" s="1"/>
  <c r="P47" i="7"/>
  <c r="S47" i="7" s="1"/>
  <c r="T47" i="7" s="1"/>
  <c r="P61" i="7"/>
  <c r="S61" i="7" s="1"/>
  <c r="T61" i="7" s="1"/>
  <c r="P18" i="7"/>
  <c r="S18" i="7" s="1"/>
  <c r="T18" i="7" s="1"/>
  <c r="P45" i="7"/>
  <c r="P60" i="7"/>
  <c r="P62" i="7"/>
  <c r="S62" i="7" s="1"/>
  <c r="T62" i="7" s="1"/>
  <c r="P19" i="7"/>
  <c r="S19" i="7" s="1"/>
  <c r="T19" i="7" s="1"/>
  <c r="P28" i="7"/>
  <c r="S28" i="7" s="1"/>
  <c r="T28" i="7" s="1"/>
  <c r="P25" i="9"/>
  <c r="S25" i="9" s="1"/>
  <c r="T25" i="9" s="1"/>
  <c r="P27" i="9"/>
  <c r="S27" i="9" s="1"/>
  <c r="T27" i="9" s="1"/>
  <c r="P5" i="9"/>
  <c r="Q5" i="9" s="1"/>
  <c r="U5" i="9" s="1"/>
  <c r="P9" i="9"/>
  <c r="Q9" i="9" s="1"/>
  <c r="U9" i="9" s="1"/>
  <c r="P13" i="9"/>
  <c r="Q13" i="9" s="1"/>
  <c r="U13" i="9" s="1"/>
  <c r="X37" i="3"/>
  <c r="V37" i="3"/>
  <c r="S16" i="3"/>
  <c r="T16" i="3" s="1"/>
  <c r="V15" i="3" s="1"/>
  <c r="Q16" i="3"/>
  <c r="U16" i="3" s="1"/>
  <c r="S25" i="3"/>
  <c r="T25" i="3" s="1"/>
  <c r="Q25" i="3"/>
  <c r="U25" i="3" s="1"/>
  <c r="Q42" i="3"/>
  <c r="U42" i="3" s="1"/>
  <c r="S42" i="3"/>
  <c r="T42" i="3" s="1"/>
  <c r="P3" i="4"/>
  <c r="T3" i="4" s="1"/>
  <c r="P8" i="4"/>
  <c r="T8" i="4" s="1"/>
  <c r="P12" i="4"/>
  <c r="S12" i="4" s="1"/>
  <c r="T12" i="4" s="1"/>
  <c r="P15" i="4"/>
  <c r="S15" i="4" s="1"/>
  <c r="T15" i="4" s="1"/>
  <c r="P19" i="4"/>
  <c r="S19" i="4" s="1"/>
  <c r="T19" i="4" s="1"/>
  <c r="P27" i="5"/>
  <c r="S27" i="5" s="1"/>
  <c r="T27" i="5" s="1"/>
  <c r="P33" i="5"/>
  <c r="S33" i="5" s="1"/>
  <c r="T33" i="5" s="1"/>
  <c r="R8" i="6"/>
  <c r="R16" i="6"/>
  <c r="P14" i="7"/>
  <c r="S14" i="7" s="1"/>
  <c r="T14" i="7" s="1"/>
  <c r="Q27" i="7"/>
  <c r="U27" i="7" s="1"/>
  <c r="P27" i="7"/>
  <c r="S27" i="7" s="1"/>
  <c r="T27" i="7" s="1"/>
  <c r="S20" i="9"/>
  <c r="T20" i="9" s="1"/>
  <c r="Q20" i="9"/>
  <c r="U20" i="9" s="1"/>
  <c r="P31" i="3"/>
  <c r="S31" i="3" s="1"/>
  <c r="T31" i="3" s="1"/>
  <c r="P24" i="4"/>
  <c r="S24" i="4" s="1"/>
  <c r="T24" i="4" s="1"/>
  <c r="Q17" i="5"/>
  <c r="U17" i="5" s="1"/>
  <c r="P17" i="5"/>
  <c r="S17" i="5" s="1"/>
  <c r="T17" i="5" s="1"/>
  <c r="P10" i="9"/>
  <c r="Q10" i="9" s="1"/>
  <c r="U10" i="9" s="1"/>
  <c r="P26" i="3"/>
  <c r="S26" i="3" s="1"/>
  <c r="T26" i="3" s="1"/>
  <c r="P3" i="5"/>
  <c r="Q3" i="5"/>
  <c r="U3" i="5" s="1"/>
  <c r="P26" i="5"/>
  <c r="S26" i="5" s="1"/>
  <c r="T26" i="5" s="1"/>
  <c r="V25" i="5" s="1"/>
  <c r="P7" i="7"/>
  <c r="Q7" i="7" s="1"/>
  <c r="U7" i="7" s="1"/>
  <c r="P24" i="7"/>
  <c r="S24" i="7" s="1"/>
  <c r="T24" i="7" s="1"/>
  <c r="P56" i="7"/>
  <c r="S56" i="7" s="1"/>
  <c r="T56" i="7" s="1"/>
  <c r="S58" i="7"/>
  <c r="T58" i="7" s="1"/>
  <c r="Q58" i="7"/>
  <c r="U58" i="7" s="1"/>
  <c r="P19" i="3"/>
  <c r="S19" i="3" s="1"/>
  <c r="T19" i="3" s="1"/>
  <c r="Q40" i="3"/>
  <c r="U40" i="3" s="1"/>
  <c r="P41" i="4"/>
  <c r="S41" i="4" s="1"/>
  <c r="T41" i="4" s="1"/>
  <c r="P36" i="4"/>
  <c r="S36" i="4" s="1"/>
  <c r="T36" i="4" s="1"/>
  <c r="P22" i="4"/>
  <c r="S22" i="4" s="1"/>
  <c r="T22" i="4" s="1"/>
  <c r="Q9" i="5"/>
  <c r="U9" i="5" s="1"/>
  <c r="P9" i="5"/>
  <c r="P18" i="5"/>
  <c r="S18" i="5" s="1"/>
  <c r="T18" i="5" s="1"/>
  <c r="V18" i="5" s="1"/>
  <c r="P35" i="5"/>
  <c r="S35" i="5" s="1"/>
  <c r="T35" i="5" s="1"/>
  <c r="P6" i="7"/>
  <c r="Q6" i="7" s="1"/>
  <c r="U6" i="7" s="1"/>
  <c r="Q50" i="7"/>
  <c r="U50" i="7" s="1"/>
  <c r="P16" i="9"/>
  <c r="S16" i="9" s="1"/>
  <c r="T16" i="9" s="1"/>
  <c r="Q17" i="3"/>
  <c r="U17" i="3" s="1"/>
  <c r="P28" i="3"/>
  <c r="S28" i="3" s="1"/>
  <c r="T28" i="3" s="1"/>
  <c r="Q37" i="3"/>
  <c r="U37" i="3" s="1"/>
  <c r="P41" i="3"/>
  <c r="S41" i="3" s="1"/>
  <c r="T41" i="3" s="1"/>
  <c r="X40" i="3" s="1"/>
  <c r="P5" i="4"/>
  <c r="Q5" i="4" s="1"/>
  <c r="U5" i="4" s="1"/>
  <c r="P9" i="4"/>
  <c r="T9" i="4" s="1"/>
  <c r="P14" i="4"/>
  <c r="S14" i="4" s="1"/>
  <c r="T14" i="4" s="1"/>
  <c r="P16" i="4"/>
  <c r="S16" i="4" s="1"/>
  <c r="T16" i="4" s="1"/>
  <c r="P40" i="4"/>
  <c r="S40" i="4" s="1"/>
  <c r="T40" i="4" s="1"/>
  <c r="P44" i="4"/>
  <c r="S44" i="4" s="1"/>
  <c r="T44" i="4" s="1"/>
  <c r="P35" i="4"/>
  <c r="S35" i="4" s="1"/>
  <c r="T35" i="4" s="1"/>
  <c r="P38" i="4"/>
  <c r="S38" i="4" s="1"/>
  <c r="T38" i="4" s="1"/>
  <c r="P39" i="4"/>
  <c r="S39" i="4" s="1"/>
  <c r="T39" i="4" s="1"/>
  <c r="P27" i="4"/>
  <c r="S27" i="4" s="1"/>
  <c r="T27" i="4" s="1"/>
  <c r="P8" i="5"/>
  <c r="Q8" i="5" s="1"/>
  <c r="U8" i="5" s="1"/>
  <c r="P20" i="5"/>
  <c r="S20" i="5" s="1"/>
  <c r="T20" i="5" s="1"/>
  <c r="Q28" i="5"/>
  <c r="U28" i="5" s="1"/>
  <c r="Q30" i="5"/>
  <c r="U30" i="5" s="1"/>
  <c r="P30" i="5"/>
  <c r="S30" i="5" s="1"/>
  <c r="T30" i="5" s="1"/>
  <c r="S6" i="6"/>
  <c r="S14" i="6"/>
  <c r="P5" i="7"/>
  <c r="Q5" i="7" s="1"/>
  <c r="U5" i="7" s="1"/>
  <c r="Q25" i="7"/>
  <c r="U25" i="7" s="1"/>
  <c r="P6" i="9"/>
  <c r="Q6" i="9" s="1"/>
  <c r="U6" i="9" s="1"/>
  <c r="Q9" i="3"/>
  <c r="U9" i="3" s="1"/>
  <c r="Q13" i="3"/>
  <c r="U13" i="3" s="1"/>
  <c r="P24" i="3"/>
  <c r="S24" i="3" s="1"/>
  <c r="T24" i="3" s="1"/>
  <c r="P29" i="3"/>
  <c r="S29" i="3" s="1"/>
  <c r="T29" i="3" s="1"/>
  <c r="Q32" i="3"/>
  <c r="U32" i="3" s="1"/>
  <c r="P34" i="3"/>
  <c r="S34" i="3" s="1"/>
  <c r="T34" i="3" s="1"/>
  <c r="P13" i="4"/>
  <c r="S13" i="4" s="1"/>
  <c r="T13" i="4" s="1"/>
  <c r="Q19" i="5"/>
  <c r="U19" i="5" s="1"/>
  <c r="S3" i="6"/>
  <c r="R6" i="6"/>
  <c r="S11" i="6"/>
  <c r="U11" i="6" s="1"/>
  <c r="R14" i="6"/>
  <c r="P12" i="7"/>
  <c r="Q12" i="7" s="1"/>
  <c r="U12" i="7" s="1"/>
  <c r="S55" i="7"/>
  <c r="T55" i="7" s="1"/>
  <c r="Q55" i="7"/>
  <c r="U55" i="7" s="1"/>
  <c r="P29" i="4"/>
  <c r="S29" i="4" s="1"/>
  <c r="T29" i="4" s="1"/>
  <c r="P10" i="3"/>
  <c r="Q10" i="3" s="1"/>
  <c r="U10" i="3" s="1"/>
  <c r="P14" i="3"/>
  <c r="Q14" i="3" s="1"/>
  <c r="U14" i="3" s="1"/>
  <c r="P21" i="3"/>
  <c r="S21" i="3" s="1"/>
  <c r="T21" i="3" s="1"/>
  <c r="P23" i="3"/>
  <c r="S23" i="3" s="1"/>
  <c r="T23" i="3" s="1"/>
  <c r="P26" i="4"/>
  <c r="S26" i="4" s="1"/>
  <c r="T26" i="4" s="1"/>
  <c r="P17" i="4"/>
  <c r="S17" i="4" s="1"/>
  <c r="T17" i="4" s="1"/>
  <c r="P7" i="5"/>
  <c r="Q7" i="5" s="1"/>
  <c r="U7" i="5" s="1"/>
  <c r="P24" i="5"/>
  <c r="S24" i="5" s="1"/>
  <c r="T24" i="5" s="1"/>
  <c r="Q32" i="5"/>
  <c r="U32" i="5" s="1"/>
  <c r="P32" i="5"/>
  <c r="S32" i="5" s="1"/>
  <c r="T32" i="5" s="1"/>
  <c r="P14" i="9"/>
  <c r="S14" i="9" s="1"/>
  <c r="T14" i="9" s="1"/>
  <c r="P6" i="3"/>
  <c r="Q6" i="3" s="1"/>
  <c r="U6" i="3" s="1"/>
  <c r="W5" i="3" s="1"/>
  <c r="Q27" i="3"/>
  <c r="U27" i="3" s="1"/>
  <c r="Q36" i="3"/>
  <c r="U36" i="3" s="1"/>
  <c r="Q38" i="3"/>
  <c r="U38" i="3" s="1"/>
  <c r="P4" i="4"/>
  <c r="Q4" i="4" s="1"/>
  <c r="U4" i="4" s="1"/>
  <c r="P10" i="4"/>
  <c r="T10" i="4" s="1"/>
  <c r="Q15" i="5"/>
  <c r="U15" i="5" s="1"/>
  <c r="P15" i="5"/>
  <c r="T15" i="5" s="1"/>
  <c r="V15" i="5" s="1"/>
  <c r="Q23" i="5"/>
  <c r="U23" i="5" s="1"/>
  <c r="P23" i="5"/>
  <c r="S23" i="5" s="1"/>
  <c r="T23" i="5" s="1"/>
  <c r="P4" i="7"/>
  <c r="Q4" i="7" s="1"/>
  <c r="U4" i="7" s="1"/>
  <c r="P38" i="7"/>
  <c r="S38" i="7" s="1"/>
  <c r="T38" i="7" s="1"/>
  <c r="X42" i="7"/>
  <c r="P15" i="7"/>
  <c r="S15" i="7" s="1"/>
  <c r="T15" i="7" s="1"/>
  <c r="Q20" i="7"/>
  <c r="U20" i="7" s="1"/>
  <c r="V21" i="7"/>
  <c r="Q62" i="7"/>
  <c r="U62" i="7" s="1"/>
  <c r="P34" i="5"/>
  <c r="S34" i="5" s="1"/>
  <c r="T34" i="5" s="1"/>
  <c r="P37" i="7"/>
  <c r="S37" i="7" s="1"/>
  <c r="T37" i="7" s="1"/>
  <c r="V36" i="7" s="1"/>
  <c r="Q40" i="7"/>
  <c r="U40" i="7" s="1"/>
  <c r="P44" i="7"/>
  <c r="S44" i="7" s="1"/>
  <c r="T44" i="7" s="1"/>
  <c r="V42" i="7" s="1"/>
  <c r="S45" i="7"/>
  <c r="T45" i="7" s="1"/>
  <c r="Q45" i="7"/>
  <c r="U45" i="7" s="1"/>
  <c r="S57" i="7"/>
  <c r="T57" i="7" s="1"/>
  <c r="Q57" i="7"/>
  <c r="U57" i="7" s="1"/>
  <c r="Q36" i="5"/>
  <c r="U36" i="5" s="1"/>
  <c r="R4" i="6"/>
  <c r="S7" i="6"/>
  <c r="U7" i="6" s="1"/>
  <c r="R12" i="6"/>
  <c r="S15" i="6"/>
  <c r="Q3" i="7"/>
  <c r="U3" i="7" s="1"/>
  <c r="Q23" i="7"/>
  <c r="U23" i="7" s="1"/>
  <c r="P49" i="7"/>
  <c r="S49" i="7" s="1"/>
  <c r="T49" i="7" s="1"/>
  <c r="S15" i="9"/>
  <c r="T15" i="9" s="1"/>
  <c r="Q15" i="9"/>
  <c r="U15" i="9" s="1"/>
  <c r="P19" i="9"/>
  <c r="S19" i="9" s="1"/>
  <c r="T19" i="9" s="1"/>
  <c r="P21" i="9"/>
  <c r="S21" i="9" s="1"/>
  <c r="T21" i="9" s="1"/>
  <c r="P25" i="4"/>
  <c r="S25" i="4" s="1"/>
  <c r="T25" i="4" s="1"/>
  <c r="Q21" i="5"/>
  <c r="U21" i="5" s="1"/>
  <c r="P8" i="7"/>
  <c r="Q8" i="7" s="1"/>
  <c r="U8" i="7" s="1"/>
  <c r="P10" i="7"/>
  <c r="Q10" i="7" s="1"/>
  <c r="U10" i="7" s="1"/>
  <c r="X21" i="7"/>
  <c r="P22" i="7"/>
  <c r="S22" i="7" s="1"/>
  <c r="T22" i="7" s="1"/>
  <c r="Q33" i="7"/>
  <c r="U33" i="7" s="1"/>
  <c r="Q42" i="7"/>
  <c r="U42" i="7" s="1"/>
  <c r="P51" i="7"/>
  <c r="S51" i="7" s="1"/>
  <c r="T51" i="7" s="1"/>
  <c r="Q4" i="5"/>
  <c r="U4" i="5" s="1"/>
  <c r="P5" i="5"/>
  <c r="Q5" i="5" s="1"/>
  <c r="U5" i="5" s="1"/>
  <c r="Q12" i="5"/>
  <c r="U12" i="5" s="1"/>
  <c r="Q13" i="5"/>
  <c r="U13" i="5" s="1"/>
  <c r="P13" i="5"/>
  <c r="P29" i="5"/>
  <c r="S29" i="5" s="1"/>
  <c r="T29" i="5" s="1"/>
  <c r="S5" i="6"/>
  <c r="U5" i="6" s="1"/>
  <c r="S13" i="6"/>
  <c r="U13" i="6" s="1"/>
  <c r="P13" i="7"/>
  <c r="S13" i="7" s="1"/>
  <c r="T13" i="7" s="1"/>
  <c r="P17" i="7"/>
  <c r="S17" i="7" s="1"/>
  <c r="T17" i="7" s="1"/>
  <c r="P32" i="7"/>
  <c r="S32" i="7" s="1"/>
  <c r="T32" i="7" s="1"/>
  <c r="Q43" i="7"/>
  <c r="U43" i="7" s="1"/>
  <c r="P28" i="9"/>
  <c r="S28" i="9" s="1"/>
  <c r="T28" i="9" s="1"/>
  <c r="P23" i="9"/>
  <c r="S23" i="9" s="1"/>
  <c r="T23" i="9" s="1"/>
  <c r="P29" i="7"/>
  <c r="S29" i="7" s="1"/>
  <c r="T29" i="7" s="1"/>
  <c r="Q34" i="7"/>
  <c r="U34" i="7" s="1"/>
  <c r="P59" i="7"/>
  <c r="S59" i="7" s="1"/>
  <c r="T59" i="7" s="1"/>
  <c r="R3" i="6"/>
  <c r="T3" i="6" s="1"/>
  <c r="R5" i="6"/>
  <c r="T5" i="6" s="1"/>
  <c r="R7" i="6"/>
  <c r="T7" i="6" s="1"/>
  <c r="R9" i="6"/>
  <c r="T9" i="6" s="1"/>
  <c r="R11" i="6"/>
  <c r="R13" i="6"/>
  <c r="R15" i="6"/>
  <c r="R17" i="6"/>
  <c r="T17" i="6" s="1"/>
  <c r="P39" i="7"/>
  <c r="S39" i="7" s="1"/>
  <c r="T39" i="7" s="1"/>
  <c r="Q46" i="7"/>
  <c r="U46" i="7" s="1"/>
  <c r="Q47" i="7"/>
  <c r="U47" i="7" s="1"/>
  <c r="P52" i="7"/>
  <c r="S52" i="7" s="1"/>
  <c r="T52" i="7" s="1"/>
  <c r="P4" i="9"/>
  <c r="Q4" i="9" s="1"/>
  <c r="U4" i="9" s="1"/>
  <c r="P8" i="9"/>
  <c r="Q8" i="9" s="1"/>
  <c r="U8" i="9" s="1"/>
  <c r="P12" i="9"/>
  <c r="Q12" i="9" s="1"/>
  <c r="U12" i="9" s="1"/>
  <c r="Q17" i="9"/>
  <c r="U17" i="9" s="1"/>
  <c r="P29" i="9"/>
  <c r="S29" i="9" s="1"/>
  <c r="T29" i="9" s="1"/>
  <c r="P18" i="9"/>
  <c r="S18" i="9" s="1"/>
  <c r="T18" i="9" s="1"/>
  <c r="Q19" i="7"/>
  <c r="U19" i="7" s="1"/>
  <c r="P26" i="7"/>
  <c r="S26" i="7" s="1"/>
  <c r="T26" i="7" s="1"/>
  <c r="P31" i="7"/>
  <c r="S31" i="7" s="1"/>
  <c r="T31" i="7" s="1"/>
  <c r="Q35" i="7"/>
  <c r="U35" i="7" s="1"/>
  <c r="Q36" i="7"/>
  <c r="U36" i="7" s="1"/>
  <c r="P41" i="7"/>
  <c r="S41" i="7" s="1"/>
  <c r="T41" i="7" s="1"/>
  <c r="P54" i="7"/>
  <c r="S54" i="7" s="1"/>
  <c r="T54" i="7" s="1"/>
  <c r="P7" i="9"/>
  <c r="Q7" i="9" s="1"/>
  <c r="U7" i="9" s="1"/>
  <c r="P11" i="9"/>
  <c r="Q11" i="9" s="1"/>
  <c r="U11" i="9" s="1"/>
  <c r="P30" i="9"/>
  <c r="S30" i="9" s="1"/>
  <c r="T30" i="9" s="1"/>
  <c r="P26" i="9"/>
  <c r="S26" i="9" s="1"/>
  <c r="T26" i="9" s="1"/>
  <c r="P22" i="9"/>
  <c r="S22" i="9" s="1"/>
  <c r="T22" i="9" s="1"/>
  <c r="Q43" i="4" l="1"/>
  <c r="U43" i="4" s="1"/>
  <c r="Q42" i="4"/>
  <c r="U42" i="4" s="1"/>
  <c r="S20" i="4"/>
  <c r="T20" i="4" s="1"/>
  <c r="X20" i="4" s="1"/>
  <c r="Q34" i="4"/>
  <c r="U34" i="4" s="1"/>
  <c r="Q45" i="4"/>
  <c r="U45" i="4" s="1"/>
  <c r="V43" i="4"/>
  <c r="Q6" i="4"/>
  <c r="U6" i="4" s="1"/>
  <c r="X23" i="4"/>
  <c r="Q11" i="4"/>
  <c r="U11" i="4" s="1"/>
  <c r="X11" i="4"/>
  <c r="Q28" i="4"/>
  <c r="U28" i="4" s="1"/>
  <c r="S37" i="4"/>
  <c r="T37" i="4" s="1"/>
  <c r="V37" i="4" s="1"/>
  <c r="Q21" i="4"/>
  <c r="U21" i="4" s="1"/>
  <c r="V28" i="4"/>
  <c r="Q27" i="4"/>
  <c r="U27" i="4" s="1"/>
  <c r="Q39" i="4"/>
  <c r="U39" i="4" s="1"/>
  <c r="S18" i="4"/>
  <c r="T18" i="4" s="1"/>
  <c r="X17" i="4" s="1"/>
  <c r="Q30" i="4"/>
  <c r="U30" i="4" s="1"/>
  <c r="Q19" i="4"/>
  <c r="U19" i="4" s="1"/>
  <c r="Q40" i="4"/>
  <c r="U40" i="4" s="1"/>
  <c r="V23" i="4"/>
  <c r="Q12" i="4"/>
  <c r="U12" i="4" s="1"/>
  <c r="Q22" i="4"/>
  <c r="U22" i="4" s="1"/>
  <c r="Q14" i="4"/>
  <c r="U14" i="4" s="1"/>
  <c r="Q29" i="3"/>
  <c r="U29" i="3" s="1"/>
  <c r="W37" i="3"/>
  <c r="Q30" i="3"/>
  <c r="U30" i="3" s="1"/>
  <c r="V19" i="3"/>
  <c r="Q33" i="3"/>
  <c r="U33" i="3" s="1"/>
  <c r="Q31" i="3"/>
  <c r="U31" i="3" s="1"/>
  <c r="W31" i="3" s="1"/>
  <c r="Q18" i="3"/>
  <c r="U18" i="3" s="1"/>
  <c r="W15" i="3" s="1"/>
  <c r="T15" i="6"/>
  <c r="T13" i="6"/>
  <c r="U15" i="6"/>
  <c r="U3" i="6"/>
  <c r="Q24" i="9"/>
  <c r="U24" i="9" s="1"/>
  <c r="V25" i="9"/>
  <c r="S16" i="7"/>
  <c r="T16" i="7" s="1"/>
  <c r="Q16" i="7"/>
  <c r="U16" i="7" s="1"/>
  <c r="Q61" i="7"/>
  <c r="U61" i="7" s="1"/>
  <c r="Q28" i="7"/>
  <c r="U28" i="7" s="1"/>
  <c r="Q18" i="7"/>
  <c r="U18" i="7" s="1"/>
  <c r="Q30" i="7"/>
  <c r="U30" i="7" s="1"/>
  <c r="S30" i="7"/>
  <c r="T30" i="7" s="1"/>
  <c r="X27" i="7" s="1"/>
  <c r="Q56" i="7"/>
  <c r="U56" i="7" s="1"/>
  <c r="X48" i="7"/>
  <c r="Q24" i="7"/>
  <c r="U24" i="7" s="1"/>
  <c r="V16" i="7"/>
  <c r="Q44" i="7"/>
  <c r="U44" i="7" s="1"/>
  <c r="Q60" i="7"/>
  <c r="U60" i="7" s="1"/>
  <c r="W60" i="7" s="1"/>
  <c r="S60" i="7"/>
  <c r="T60" i="7" s="1"/>
  <c r="Q53" i="7"/>
  <c r="U53" i="7" s="1"/>
  <c r="X25" i="9"/>
  <c r="Q16" i="9"/>
  <c r="U16" i="9" s="1"/>
  <c r="Q23" i="9"/>
  <c r="U23" i="9" s="1"/>
  <c r="Q27" i="9"/>
  <c r="U27" i="9" s="1"/>
  <c r="Q14" i="9"/>
  <c r="U14" i="9" s="1"/>
  <c r="W14" i="9" s="1"/>
  <c r="Q25" i="9"/>
  <c r="U25" i="9" s="1"/>
  <c r="W3" i="9"/>
  <c r="X18" i="9"/>
  <c r="V18" i="9"/>
  <c r="Q28" i="9"/>
  <c r="U28" i="9" s="1"/>
  <c r="Q29" i="4"/>
  <c r="U29" i="4" s="1"/>
  <c r="Q31" i="7"/>
  <c r="U31" i="7" s="1"/>
  <c r="Q19" i="9"/>
  <c r="U19" i="9" s="1"/>
  <c r="V34" i="5"/>
  <c r="Q54" i="7"/>
  <c r="U54" i="7" s="1"/>
  <c r="T11" i="6"/>
  <c r="X16" i="7"/>
  <c r="W45" i="7"/>
  <c r="V23" i="3"/>
  <c r="X23" i="3"/>
  <c r="Q20" i="5"/>
  <c r="U20" i="5" s="1"/>
  <c r="V34" i="4"/>
  <c r="X19" i="3"/>
  <c r="V24" i="7"/>
  <c r="X24" i="7"/>
  <c r="Q34" i="3"/>
  <c r="U34" i="3" s="1"/>
  <c r="Q24" i="4"/>
  <c r="U24" i="4" s="1"/>
  <c r="Q8" i="4"/>
  <c r="U8" i="4" s="1"/>
  <c r="V40" i="3"/>
  <c r="Q23" i="3"/>
  <c r="U23" i="3" s="1"/>
  <c r="V11" i="4"/>
  <c r="X45" i="7"/>
  <c r="V45" i="7"/>
  <c r="X26" i="3"/>
  <c r="V26" i="3"/>
  <c r="Q39" i="7"/>
  <c r="U39" i="7" s="1"/>
  <c r="X3" i="4"/>
  <c r="V3" i="4"/>
  <c r="Q22" i="9"/>
  <c r="U22" i="9" s="1"/>
  <c r="Q52" i="7"/>
  <c r="U52" i="7" s="1"/>
  <c r="Q13" i="7"/>
  <c r="U13" i="7" s="1"/>
  <c r="Q25" i="4"/>
  <c r="U25" i="4" s="1"/>
  <c r="Q37" i="7"/>
  <c r="U37" i="7" s="1"/>
  <c r="W36" i="7" s="1"/>
  <c r="Q24" i="5"/>
  <c r="U24" i="5" s="1"/>
  <c r="W21" i="5" s="1"/>
  <c r="X28" i="4"/>
  <c r="X40" i="4"/>
  <c r="V40" i="4"/>
  <c r="Q26" i="3"/>
  <c r="U26" i="3" s="1"/>
  <c r="V31" i="3"/>
  <c r="X31" i="3"/>
  <c r="Q41" i="4"/>
  <c r="U41" i="4" s="1"/>
  <c r="Q3" i="4"/>
  <c r="U3" i="4" s="1"/>
  <c r="Q21" i="3"/>
  <c r="U21" i="3" s="1"/>
  <c r="Q28" i="3"/>
  <c r="U28" i="3" s="1"/>
  <c r="Q30" i="9"/>
  <c r="U30" i="9" s="1"/>
  <c r="W15" i="5"/>
  <c r="V14" i="9"/>
  <c r="X14" i="9"/>
  <c r="W27" i="7"/>
  <c r="Q35" i="5"/>
  <c r="U35" i="5" s="1"/>
  <c r="V21" i="5"/>
  <c r="V20" i="4"/>
  <c r="Q38" i="4"/>
  <c r="U38" i="4" s="1"/>
  <c r="V30" i="5"/>
  <c r="X30" i="5"/>
  <c r="X25" i="5"/>
  <c r="Q15" i="4"/>
  <c r="U15" i="4" s="1"/>
  <c r="Q26" i="4"/>
  <c r="U26" i="4" s="1"/>
  <c r="Q19" i="3"/>
  <c r="U19" i="3" s="1"/>
  <c r="Q44" i="4"/>
  <c r="U44" i="4" s="1"/>
  <c r="V52" i="7"/>
  <c r="X52" i="7"/>
  <c r="X13" i="7"/>
  <c r="V13" i="7"/>
  <c r="W3" i="7"/>
  <c r="X28" i="9"/>
  <c r="V28" i="9"/>
  <c r="Q59" i="7"/>
  <c r="U59" i="7" s="1"/>
  <c r="W57" i="7" s="1"/>
  <c r="Q51" i="7"/>
  <c r="U51" i="7" s="1"/>
  <c r="Q21" i="9"/>
  <c r="U21" i="9" s="1"/>
  <c r="X22" i="9"/>
  <c r="V22" i="9"/>
  <c r="Q18" i="9"/>
  <c r="U18" i="9" s="1"/>
  <c r="W42" i="7"/>
  <c r="Q38" i="7"/>
  <c r="U38" i="7" s="1"/>
  <c r="X14" i="4"/>
  <c r="V14" i="4"/>
  <c r="Q41" i="3"/>
  <c r="U41" i="3" s="1"/>
  <c r="W40" i="3" s="1"/>
  <c r="Q36" i="4"/>
  <c r="U36" i="4" s="1"/>
  <c r="V48" i="7"/>
  <c r="Q26" i="5"/>
  <c r="U26" i="5" s="1"/>
  <c r="Q14" i="7"/>
  <c r="U14" i="7" s="1"/>
  <c r="Q33" i="5"/>
  <c r="U33" i="5" s="1"/>
  <c r="W30" i="5" s="1"/>
  <c r="Q16" i="4"/>
  <c r="U16" i="4" s="1"/>
  <c r="Q17" i="4"/>
  <c r="U17" i="4" s="1"/>
  <c r="Q24" i="3"/>
  <c r="U24" i="3" s="1"/>
  <c r="X34" i="4"/>
  <c r="Q35" i="4"/>
  <c r="U35" i="4" s="1"/>
  <c r="Q41" i="7"/>
  <c r="U41" i="7" s="1"/>
  <c r="V39" i="7"/>
  <c r="X39" i="7"/>
  <c r="X31" i="7"/>
  <c r="V31" i="7"/>
  <c r="W3" i="5"/>
  <c r="X43" i="4"/>
  <c r="X36" i="7"/>
  <c r="Q13" i="4"/>
  <c r="U13" i="4" s="1"/>
  <c r="Q29" i="9"/>
  <c r="U29" i="9" s="1"/>
  <c r="Q29" i="7"/>
  <c r="U29" i="7" s="1"/>
  <c r="Q17" i="7"/>
  <c r="U17" i="7" s="1"/>
  <c r="Q29" i="5"/>
  <c r="U29" i="5" s="1"/>
  <c r="Q26" i="9"/>
  <c r="U26" i="9" s="1"/>
  <c r="Q32" i="7"/>
  <c r="U32" i="7" s="1"/>
  <c r="Q49" i="7"/>
  <c r="U49" i="7" s="1"/>
  <c r="X57" i="7"/>
  <c r="V57" i="7"/>
  <c r="Q34" i="5"/>
  <c r="U34" i="5" s="1"/>
  <c r="Q15" i="7"/>
  <c r="U15" i="7" s="1"/>
  <c r="Q10" i="4"/>
  <c r="U10" i="4" s="1"/>
  <c r="Q18" i="5"/>
  <c r="U18" i="5" s="1"/>
  <c r="Q26" i="7"/>
  <c r="U26" i="7" s="1"/>
  <c r="W24" i="7" s="1"/>
  <c r="Q22" i="7"/>
  <c r="U22" i="7" s="1"/>
  <c r="W21" i="7" s="1"/>
  <c r="Q27" i="5"/>
  <c r="U27" i="5" s="1"/>
  <c r="Q9" i="4"/>
  <c r="U9" i="4" s="1"/>
  <c r="W43" i="4" l="1"/>
  <c r="W20" i="4"/>
  <c r="W17" i="4"/>
  <c r="X37" i="4"/>
  <c r="W40" i="4"/>
  <c r="W28" i="4"/>
  <c r="V17" i="4"/>
  <c r="W11" i="4"/>
  <c r="W34" i="4"/>
  <c r="W37" i="4"/>
  <c r="W14" i="4"/>
  <c r="W23" i="4"/>
  <c r="W22" i="9"/>
  <c r="V60" i="7"/>
  <c r="V27" i="7"/>
  <c r="W16" i="7"/>
  <c r="W25" i="9"/>
  <c r="W26" i="3"/>
  <c r="W25" i="5"/>
  <c r="W34" i="5"/>
  <c r="W3" i="4"/>
  <c r="W39" i="7"/>
  <c r="W18" i="5"/>
  <c r="W48" i="7"/>
  <c r="W18" i="9"/>
  <c r="W31" i="7"/>
  <c r="W13" i="7"/>
  <c r="W23" i="3"/>
  <c r="W19" i="3"/>
  <c r="W52" i="7"/>
</calcChain>
</file>

<file path=xl/sharedStrings.xml><?xml version="1.0" encoding="utf-8"?>
<sst xmlns="http://schemas.openxmlformats.org/spreadsheetml/2006/main" count="235" uniqueCount="101">
  <si>
    <t>Name</t>
  </si>
  <si>
    <t>∆D4</t>
  </si>
  <si>
    <t>∆D3</t>
  </si>
  <si>
    <t>∆D2</t>
  </si>
  <si>
    <t>∆D2∆D3</t>
  </si>
  <si>
    <t>∆D1</t>
  </si>
  <si>
    <t>D1-Solo</t>
  </si>
  <si>
    <t>D2-Solo</t>
  </si>
  <si>
    <t>D3-Solo</t>
  </si>
  <si>
    <t>D4-Solo</t>
  </si>
  <si>
    <t>Cons-Solo</t>
  </si>
  <si>
    <t>D1D2</t>
  </si>
  <si>
    <t>D1D2TL</t>
  </si>
  <si>
    <t>D1D2TLTL</t>
  </si>
  <si>
    <t>US∆D4</t>
  </si>
  <si>
    <t>US∆D3</t>
  </si>
  <si>
    <t>US∆D2</t>
  </si>
  <si>
    <t>US∆D1</t>
  </si>
  <si>
    <t>D1-TL1</t>
  </si>
  <si>
    <t>D1-TL2</t>
  </si>
  <si>
    <t>D1-TL3</t>
  </si>
  <si>
    <t>TL∆D1</t>
  </si>
  <si>
    <t>D2-TL1</t>
  </si>
  <si>
    <t>D2-TL2</t>
  </si>
  <si>
    <t>D2-TL3</t>
  </si>
  <si>
    <t>TL∆D2</t>
  </si>
  <si>
    <t>D3-TL1</t>
  </si>
  <si>
    <t>D3-TL2</t>
  </si>
  <si>
    <t>D3-TL3</t>
  </si>
  <si>
    <t>TL∆D3</t>
  </si>
  <si>
    <t>D4-TL1</t>
  </si>
  <si>
    <t>TL∆D4</t>
  </si>
  <si>
    <t>Figure 5a – Domain Deletions (Bicistronic Reporters in Cells)</t>
  </si>
  <si>
    <t>Reporter</t>
  </si>
  <si>
    <t>Exp Date</t>
  </si>
  <si>
    <t>FF1</t>
  </si>
  <si>
    <t>FF2</t>
  </si>
  <si>
    <t>FF3</t>
  </si>
  <si>
    <t>Ren1</t>
  </si>
  <si>
    <t>Ren2</t>
  </si>
  <si>
    <t>Ren3</t>
  </si>
  <si>
    <t>FF Avg</t>
  </si>
  <si>
    <t>FF SD</t>
  </si>
  <si>
    <t>Ren Avg</t>
  </si>
  <si>
    <t>Ren SD</t>
  </si>
  <si>
    <t>FF/Ren 1/1</t>
  </si>
  <si>
    <t>FF/Ren 2/2</t>
  </si>
  <si>
    <t>FF/Ren 3/3</t>
  </si>
  <si>
    <t>Avg FF/Ren</t>
  </si>
  <si>
    <t>SD FF/Ren</t>
  </si>
  <si>
    <t>FF/Ren for WT (this exp)</t>
  </si>
  <si>
    <t>FF/Ren/WT</t>
  </si>
  <si>
    <t>IRES Activity (this exp)</t>
  </si>
  <si>
    <t>SD as percent Insr</t>
  </si>
  <si>
    <t>Average IRES Activity</t>
  </si>
  <si>
    <t>Mean of Technical SDs</t>
  </si>
  <si>
    <t>SD of IRES Activity</t>
  </si>
  <si>
    <t>Insr</t>
  </si>
  <si>
    <t>BG</t>
  </si>
  <si>
    <t>HCV</t>
  </si>
  <si>
    <t>7/8/24</t>
  </si>
  <si>
    <t>7/15/24</t>
  </si>
  <si>
    <t>7/18/24</t>
  </si>
  <si>
    <t>D1TLTLTL</t>
  </si>
  <si>
    <t>Replicate</t>
  </si>
  <si>
    <t>Cap1</t>
  </si>
  <si>
    <t>Cap2</t>
  </si>
  <si>
    <t>Cap3</t>
  </si>
  <si>
    <t>Mock1</t>
  </si>
  <si>
    <t>Mock2</t>
  </si>
  <si>
    <t>Mock3</t>
  </si>
  <si>
    <t>Cap1:Mock1</t>
  </si>
  <si>
    <t>Cap1:Mock2</t>
  </si>
  <si>
    <t>Cap1:Mock3</t>
  </si>
  <si>
    <t>Cap2:Mock1</t>
  </si>
  <si>
    <t>Cap2:Mock2</t>
  </si>
  <si>
    <t>Cap2:Mock3</t>
  </si>
  <si>
    <t>Cap3:Mock1</t>
  </si>
  <si>
    <t>Cap3:Mock2</t>
  </si>
  <si>
    <t>Cap3:Mock3</t>
  </si>
  <si>
    <t>Technical SD Cap:Mock</t>
  </si>
  <si>
    <t>Technical Average Cap:Mock</t>
  </si>
  <si>
    <t>Biological SD Mean Cap:Mock</t>
  </si>
  <si>
    <t>Biological Average Cap:Mock</t>
  </si>
  <si>
    <t>INSR</t>
  </si>
  <si>
    <t>2/16/23</t>
  </si>
  <si>
    <t>10/22/21</t>
  </si>
  <si>
    <t>2/2/24</t>
  </si>
  <si>
    <t>1/26/24</t>
  </si>
  <si>
    <t>5/18/22</t>
  </si>
  <si>
    <t>2/24/24</t>
  </si>
  <si>
    <t>11/1/21</t>
  </si>
  <si>
    <t>7/8/2022</t>
  </si>
  <si>
    <t>7/8/22</t>
  </si>
  <si>
    <t>Luciferase assay raw data for all experiments organized by figure. Each sheet corresponds to one subfigure. The reporter context is listed in each case.  Data from Figure 5e is repeated in Supplemental Figure 4a (as specified in the text). FF = Firefly luciferase signal (RLU). Ren = Renilla luciferase signal (RLU). Experiment dates are included for calculation of IRES activity (see Methods for calculation details).</t>
  </si>
  <si>
    <t>Figure 5c – TL and US Domain Replacements (Bicistronic Reporters in Cells)</t>
  </si>
  <si>
    <t>Figure 6a – All Solo Domain Sufficiency (Bicistronic Reporters in Cells)</t>
  </si>
  <si>
    <t>Figure 6b – Sufficiency Mutants (Bicistronic Reporters in Cells)</t>
  </si>
  <si>
    <t>Figure 6d – Sufficiency Mutants In Vitro Translation (Monocistronic Reporters In Vitro)</t>
  </si>
  <si>
    <t>Supplemental Figure 5a – All TL Hairpins (Bicistronic Reporters in Cells)</t>
  </si>
  <si>
    <t>Supplemental Table S3. Luciferase assay raw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</si>
</sst>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mm/dd/yyyy"/>
    <numFmt numFmtId="166" formatCode="m/d/yyyy"/>
  </numFmts>
  <fonts count="5" x14ac:knownFonts="1">
    <font>
      <sz val="10"/>
      <color indexed="8"/>
      <name val="Helvetica Neue"/>
    </font>
    <font>
      <sz val="12"/>
      <color theme="1"/>
      <name val="Arial"/>
      <family val="2"/>
    </font>
    <font>
      <sz val="12"/>
      <color indexed="8"/>
      <name val="Arial"/>
      <family val="2"/>
    </font>
    <font>
      <sz val="12"/>
      <color indexed="8"/>
      <name val="Calibri"/>
      <family val="2"/>
    </font>
    <font>
      <sz val="12"/>
      <color indexed="8"/>
      <name val="Helvetica Neue"/>
      <family val="2"/>
    </font>
  </fonts>
  <fills count="3">
    <fill>
      <patternFill patternType="none"/>
    </fill>
    <fill>
      <patternFill patternType="gray125"/>
    </fill>
    <fill>
      <patternFill patternType="solid">
        <fgColor theme="0"/>
        <bgColor theme="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pplyNumberFormat="0" applyFill="0" applyBorder="0" applyProtection="0">
      <alignment vertical="top" wrapText="1"/>
    </xf>
  </cellStyleXfs>
  <cellXfs count="28">
    <xf numFmtId="0" fontId="0" fillId="0" borderId="0" xfId="0">
      <alignment vertical="top" wrapText="1"/>
    </xf>
    <xf numFmtId="0" fontId="0" fillId="0" borderId="0" xfId="0" applyNumberFormat="1">
      <alignment vertical="top" wrapText="1"/>
    </xf>
    <xf numFmtId="0" fontId="1" fillId="2" borderId="0" xfId="0" applyNumberFormat="1" applyFont="1" applyFill="1" applyAlignment="1" applyProtection="1">
      <alignment horizontal="center" vertical="center" wrapText="1"/>
      <protection locked="0"/>
    </xf>
    <xf numFmtId="49" fontId="1" fillId="2" borderId="1" xfId="0" applyNumberFormat="1" applyFont="1" applyFill="1" applyBorder="1" applyAlignment="1" applyProtection="1">
      <alignment horizontal="center" vertical="center" wrapText="1"/>
      <protection locked="0"/>
    </xf>
    <xf numFmtId="165" fontId="1" fillId="2" borderId="1" xfId="0" applyNumberFormat="1" applyFont="1" applyFill="1" applyBorder="1" applyAlignment="1" applyProtection="1">
      <alignment horizontal="center" vertical="center" wrapText="1"/>
      <protection locked="0"/>
    </xf>
    <xf numFmtId="0" fontId="1" fillId="2" borderId="1" xfId="0" applyNumberFormat="1" applyFont="1" applyFill="1" applyBorder="1" applyAlignment="1" applyProtection="1">
      <alignment horizontal="center" vertical="center" wrapText="1"/>
      <protection locked="0"/>
    </xf>
    <xf numFmtId="1" fontId="1" fillId="2" borderId="1" xfId="0" applyNumberFormat="1" applyFont="1" applyFill="1" applyBorder="1" applyAlignment="1" applyProtection="1">
      <alignment horizontal="center" vertical="center" wrapText="1"/>
      <protection locked="0"/>
    </xf>
    <xf numFmtId="164" fontId="1" fillId="2" borderId="1" xfId="0" applyNumberFormat="1"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14" fontId="1" fillId="2" borderId="1" xfId="0" applyNumberFormat="1" applyFont="1" applyFill="1" applyBorder="1" applyAlignment="1" applyProtection="1">
      <alignment horizontal="center" vertical="center" wrapText="1"/>
      <protection locked="0"/>
    </xf>
    <xf numFmtId="166" fontId="1" fillId="2" borderId="1" xfId="0" applyNumberFormat="1" applyFont="1" applyFill="1" applyBorder="1" applyAlignment="1" applyProtection="1">
      <alignment horizontal="center" vertical="center" wrapText="1"/>
      <protection locked="0"/>
    </xf>
    <xf numFmtId="0" fontId="1" fillId="2" borderId="1" xfId="0" applyNumberFormat="1" applyFont="1" applyFill="1" applyBorder="1" applyAlignment="1" applyProtection="1">
      <alignment horizontal="center" vertical="center" wrapText="1" readingOrder="1"/>
      <protection locked="0"/>
    </xf>
    <xf numFmtId="49" fontId="2" fillId="2" borderId="1" xfId="0" applyNumberFormat="1" applyFont="1" applyFill="1" applyBorder="1" applyAlignment="1" applyProtection="1">
      <alignment horizontal="center" vertical="center" wrapText="1"/>
      <protection locked="0"/>
    </xf>
    <xf numFmtId="0" fontId="2" fillId="2" borderId="1" xfId="0" applyNumberFormat="1" applyFont="1" applyFill="1" applyBorder="1" applyAlignment="1" applyProtection="1">
      <alignment horizontal="center" vertical="center" wrapText="1"/>
      <protection locked="0"/>
    </xf>
    <xf numFmtId="164" fontId="2" fillId="2" borderId="1" xfId="0" applyNumberFormat="1" applyFont="1" applyFill="1" applyBorder="1" applyAlignment="1" applyProtection="1">
      <alignment horizontal="center" vertical="center" wrapText="1"/>
      <protection locked="0"/>
    </xf>
    <xf numFmtId="0" fontId="0" fillId="0" borderId="0" xfId="0" applyNumberFormat="1" applyBorder="1">
      <alignment vertical="top" wrapText="1"/>
    </xf>
    <xf numFmtId="0" fontId="0" fillId="0" borderId="0" xfId="0" applyNumberFormat="1" applyProtection="1">
      <alignment vertical="top" wrapText="1"/>
      <protection locked="0"/>
    </xf>
    <xf numFmtId="0" fontId="3" fillId="0" borderId="0" xfId="0" applyNumberFormat="1" applyFont="1" applyAlignment="1" applyProtection="1">
      <protection locked="0"/>
    </xf>
    <xf numFmtId="0" fontId="1" fillId="2" borderId="0" xfId="0" applyNumberFormat="1" applyFont="1" applyFill="1" applyAlignment="1" applyProtection="1">
      <alignment horizontal="left" vertical="center"/>
      <protection locked="0"/>
    </xf>
    <xf numFmtId="0" fontId="4" fillId="0" borderId="0" xfId="0" applyNumberFormat="1" applyFont="1" applyAlignment="1" applyProtection="1">
      <alignment vertical="top"/>
      <protection locked="0"/>
    </xf>
    <xf numFmtId="49" fontId="1" fillId="2" borderId="1" xfId="0" applyNumberFormat="1"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49" fontId="2" fillId="2" borderId="1" xfId="0"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protection locked="0"/>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BDC0BF"/>
      <rgbColor rgb="FFA5A5A5"/>
      <rgbColor rgb="FF3F3F3F"/>
      <rgbColor rgb="FFDBDBDB"/>
      <rgbColor rgb="FF7F7F7F"/>
      <rgbColor rgb="FFFEFFFE"/>
      <rgbColor rgb="FF60A0D1"/>
      <rgbColor rgb="FF6FA9D6"/>
      <rgbColor rgb="FF428EC7"/>
      <rgbColor rgb="FF5197CC"/>
      <rgbColor rgb="FF7EB2DB"/>
      <rgbColor rgb="FFBAD7EF"/>
      <rgbColor rgb="FFABCEEA"/>
      <rgbColor rgb="FF9CC5E5"/>
      <rgbColor rgb="FF8DBCE0"/>
      <rgbColor rgb="FF247CBD"/>
      <rgbColor rgb="FF3385C2"/>
      <rgbColor rgb="FFE8F3FF"/>
      <rgbColor rgb="FFD8E9F9"/>
      <rgbColor rgb="FFC9E0F4"/>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Blank">
  <a:themeElements>
    <a:clrScheme name="Blank">
      <a:dk1>
        <a:srgbClr val="000000"/>
      </a:dk1>
      <a:lt1>
        <a:srgbClr val="FFFFFF"/>
      </a:lt1>
      <a:dk2>
        <a:srgbClr val="5E5E5E"/>
      </a:dk2>
      <a:lt2>
        <a:srgbClr val="D5D5D5"/>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00000"/>
        </a:solidFill>
        <a:ln w="12700" cap="flat">
          <a:noFill/>
          <a:miter lim="400000"/>
        </a:ln>
        <a:effectLst/>
        <a:sp3d/>
      </a:spPr>
      <a:bodyPr rot="0" spcFirstLastPara="1" vertOverflow="overflow" horzOverflow="overflow" vert="horz" wrap="square" lIns="50800" tIns="50800" rIns="50800" bIns="50800" numCol="1" spcCol="38100" rtlCol="0" anchor="ctr">
        <a:spAutoFit/>
      </a:bodyPr>
      <a:lstStyle>
        <a:defPPr marL="0" marR="0" indent="0" algn="ctr" defTabSz="584200" rtl="0" fontAlgn="auto" latinLnBrk="0" hangingPunct="0">
          <a:lnSpc>
            <a:spcPct val="100000"/>
          </a:lnSpc>
          <a:spcBef>
            <a:spcPts val="0"/>
          </a:spcBef>
          <a:spcAft>
            <a:spcPts val="0"/>
          </a:spcAft>
          <a:buClrTx/>
          <a:buSzTx/>
          <a:buFontTx/>
          <a:buNone/>
          <a:defRPr kumimoji="0" sz="1200" b="0" i="0" u="none" strike="noStrike" cap="none" spc="0" normalizeH="0" baseline="0">
            <a:ln>
              <a:noFill/>
            </a:ln>
            <a:solidFill>
              <a:srgbClr val="FFFFFF"/>
            </a:solidFill>
            <a:effectLst/>
            <a:uFillTx/>
            <a:latin typeface="Helvetica Neue Medium"/>
            <a:ea typeface="Helvetica Neue Medium"/>
            <a:cs typeface="Helvetica Neue Medium"/>
            <a:sym typeface="Helvetica Neue Medium"/>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42"/>
  <sheetViews>
    <sheetView showGridLines="0" tabSelected="1" workbookViewId="0">
      <pane xSplit="1" topLeftCell="B1" activePane="topRight" state="frozen"/>
      <selection pane="topRight"/>
    </sheetView>
  </sheetViews>
  <sheetFormatPr baseColWidth="10" defaultColWidth="16.33203125" defaultRowHeight="20" customHeight="1" x14ac:dyDescent="0.15"/>
  <cols>
    <col min="1" max="1" width="9.1640625" style="16" bestFit="1" customWidth="1"/>
    <col min="2" max="2" width="11.5" style="16" bestFit="1" customWidth="1"/>
    <col min="3" max="9" width="9.33203125" style="16" bestFit="1" customWidth="1"/>
    <col min="10" max="10" width="7" style="16" bestFit="1" customWidth="1"/>
    <col min="11" max="11" width="9.33203125" style="16" bestFit="1" customWidth="1"/>
    <col min="12" max="12" width="8.33203125" style="16" bestFit="1" customWidth="1"/>
    <col min="13" max="15" width="11.1640625" style="16" bestFit="1" customWidth="1"/>
    <col min="16" max="16" width="11.83203125" style="16" bestFit="1" customWidth="1"/>
    <col min="17" max="17" width="11.1640625" style="16" bestFit="1" customWidth="1"/>
    <col min="18" max="18" width="23.33203125" style="16" bestFit="1" customWidth="1"/>
    <col min="19" max="19" width="11.33203125" style="16" bestFit="1" customWidth="1"/>
    <col min="20" max="20" width="21.83203125" style="16" bestFit="1" customWidth="1"/>
    <col min="21" max="21" width="18" style="16" bestFit="1" customWidth="1"/>
    <col min="22" max="22" width="21" style="16" bestFit="1" customWidth="1"/>
    <col min="23" max="23" width="22.5" style="16" bestFit="1" customWidth="1"/>
    <col min="24" max="24" width="18.33203125" style="16" bestFit="1" customWidth="1"/>
    <col min="25" max="25" width="16.33203125" style="16" customWidth="1"/>
    <col min="26" max="16384" width="16.33203125" style="16"/>
  </cols>
  <sheetData>
    <row r="1" spans="1:24" ht="20" customHeight="1" x14ac:dyDescent="0.15">
      <c r="A1" s="18" t="s">
        <v>100</v>
      </c>
    </row>
    <row r="2" spans="1:24" ht="14.5" customHeight="1" x14ac:dyDescent="0.15">
      <c r="A2" s="19" t="s">
        <v>94</v>
      </c>
      <c r="B2" s="2"/>
      <c r="C2" s="2"/>
      <c r="D2" s="2"/>
      <c r="E2" s="2"/>
      <c r="F2" s="2"/>
      <c r="G2" s="2"/>
      <c r="H2" s="2"/>
      <c r="I2" s="2"/>
      <c r="J2" s="2"/>
      <c r="K2" s="2"/>
      <c r="L2" s="2"/>
      <c r="M2" s="2"/>
      <c r="N2" s="2"/>
      <c r="O2" s="2"/>
      <c r="P2" s="2"/>
      <c r="Q2" s="2"/>
      <c r="R2" s="2"/>
      <c r="S2" s="2"/>
      <c r="T2" s="2"/>
      <c r="U2" s="2"/>
      <c r="V2" s="2"/>
      <c r="W2" s="2"/>
      <c r="X2" s="2"/>
    </row>
    <row r="3" spans="1:24" ht="16" x14ac:dyDescent="0.15">
      <c r="A3" s="22" t="s">
        <v>32</v>
      </c>
      <c r="B3" s="22"/>
      <c r="C3" s="22"/>
      <c r="D3" s="22"/>
      <c r="E3" s="22"/>
      <c r="F3" s="22"/>
      <c r="G3" s="22"/>
      <c r="H3" s="22"/>
      <c r="I3" s="22"/>
      <c r="J3" s="22"/>
      <c r="K3" s="22"/>
      <c r="L3" s="22"/>
      <c r="M3" s="22"/>
      <c r="N3" s="22"/>
      <c r="O3" s="22"/>
      <c r="P3" s="22"/>
      <c r="Q3" s="22"/>
      <c r="R3" s="22"/>
      <c r="S3" s="22"/>
      <c r="T3" s="22"/>
      <c r="U3" s="22"/>
      <c r="V3" s="22"/>
      <c r="W3" s="22"/>
      <c r="X3" s="22"/>
    </row>
    <row r="4" spans="1:24" ht="17" x14ac:dyDescent="0.15">
      <c r="A4" s="3" t="s">
        <v>33</v>
      </c>
      <c r="B4" s="3" t="s">
        <v>34</v>
      </c>
      <c r="C4" s="3" t="s">
        <v>35</v>
      </c>
      <c r="D4" s="3" t="s">
        <v>36</v>
      </c>
      <c r="E4" s="3" t="s">
        <v>37</v>
      </c>
      <c r="F4" s="3" t="s">
        <v>38</v>
      </c>
      <c r="G4" s="3" t="s">
        <v>39</v>
      </c>
      <c r="H4" s="3" t="s">
        <v>40</v>
      </c>
      <c r="I4" s="3" t="s">
        <v>41</v>
      </c>
      <c r="J4" s="3" t="s">
        <v>42</v>
      </c>
      <c r="K4" s="3" t="s">
        <v>43</v>
      </c>
      <c r="L4" s="3" t="s">
        <v>44</v>
      </c>
      <c r="M4" s="3" t="s">
        <v>45</v>
      </c>
      <c r="N4" s="3" t="s">
        <v>46</v>
      </c>
      <c r="O4" s="3" t="s">
        <v>47</v>
      </c>
      <c r="P4" s="3" t="s">
        <v>48</v>
      </c>
      <c r="Q4" s="3" t="s">
        <v>49</v>
      </c>
      <c r="R4" s="3" t="s">
        <v>50</v>
      </c>
      <c r="S4" s="3" t="s">
        <v>51</v>
      </c>
      <c r="T4" s="3" t="s">
        <v>52</v>
      </c>
      <c r="U4" s="3" t="s">
        <v>53</v>
      </c>
      <c r="V4" s="3" t="s">
        <v>54</v>
      </c>
      <c r="W4" s="3" t="s">
        <v>55</v>
      </c>
      <c r="X4" s="3" t="s">
        <v>56</v>
      </c>
    </row>
    <row r="5" spans="1:24" ht="16" x14ac:dyDescent="0.15">
      <c r="A5" s="20" t="s">
        <v>57</v>
      </c>
      <c r="B5" s="4">
        <v>44406</v>
      </c>
      <c r="C5" s="5">
        <v>14294</v>
      </c>
      <c r="D5" s="5">
        <v>14035</v>
      </c>
      <c r="E5" s="5">
        <v>12713</v>
      </c>
      <c r="F5" s="5">
        <v>17242</v>
      </c>
      <c r="G5" s="5">
        <v>15933</v>
      </c>
      <c r="H5" s="5">
        <v>15046</v>
      </c>
      <c r="I5" s="6">
        <f t="shared" ref="I5:I42" si="0">AVERAGE(C5:E5)</f>
        <v>13680.666666666666</v>
      </c>
      <c r="J5" s="6">
        <f t="shared" ref="J5:J42" si="1">STDEV(C5:E5)</f>
        <v>847.97071490313465</v>
      </c>
      <c r="K5" s="6">
        <f t="shared" ref="K5:K42" si="2">AVERAGE(F5:H5)</f>
        <v>16073.666666666666</v>
      </c>
      <c r="L5" s="6">
        <f t="shared" ref="L5:L42" si="3">STDEV(F5:H5)</f>
        <v>1104.7372236569806</v>
      </c>
      <c r="M5" s="7">
        <f t="shared" ref="M5:M42" si="4">C5/F5</f>
        <v>0.82902215520241274</v>
      </c>
      <c r="N5" s="7">
        <f t="shared" ref="N5:N42" si="5">D5/G5</f>
        <v>0.88087616895750953</v>
      </c>
      <c r="O5" s="7">
        <f t="shared" ref="O5:O42" si="6">E5/H5</f>
        <v>0.84494217732287646</v>
      </c>
      <c r="P5" s="7">
        <f t="shared" ref="P5:P42" si="7">AVERAGE(M5:O5)</f>
        <v>0.85161350049426632</v>
      </c>
      <c r="Q5" s="7">
        <f t="shared" ref="Q5:Q42" si="8">STDEV(M5:P5)</f>
        <v>2.1688546904934006E-2</v>
      </c>
      <c r="R5" s="7">
        <v>0.853781123880898</v>
      </c>
      <c r="S5" s="7">
        <v>1</v>
      </c>
      <c r="T5" s="7">
        <v>100</v>
      </c>
      <c r="U5" s="7">
        <f t="shared" ref="U5:U42" si="9">Q5/R5*100</f>
        <v>2.540293559823366</v>
      </c>
      <c r="V5" s="7">
        <v>100</v>
      </c>
      <c r="W5" s="7">
        <f>SQRT((U5^2+U6^2+U7^2+U8^2+U9^2+U10^2+U11^2+U12^2+U13^2+U14^2)/10)</f>
        <v>9.647060881196948</v>
      </c>
      <c r="X5" s="7">
        <f>STDEV(T5:T14)</f>
        <v>0</v>
      </c>
    </row>
    <row r="6" spans="1:24" ht="16" x14ac:dyDescent="0.15">
      <c r="A6" s="21"/>
      <c r="B6" s="4">
        <v>44417</v>
      </c>
      <c r="C6" s="5">
        <v>19372</v>
      </c>
      <c r="D6" s="5">
        <v>18812</v>
      </c>
      <c r="E6" s="5">
        <v>20101</v>
      </c>
      <c r="F6" s="5">
        <v>13913</v>
      </c>
      <c r="G6" s="5">
        <v>12722</v>
      </c>
      <c r="H6" s="5">
        <v>17303</v>
      </c>
      <c r="I6" s="6">
        <f t="shared" si="0"/>
        <v>19428.333333333332</v>
      </c>
      <c r="J6" s="6">
        <f t="shared" si="1"/>
        <v>646.34381975333633</v>
      </c>
      <c r="K6" s="6">
        <f t="shared" si="2"/>
        <v>14646</v>
      </c>
      <c r="L6" s="6">
        <f t="shared" si="3"/>
        <v>2376.8376048859545</v>
      </c>
      <c r="M6" s="7">
        <f t="shared" si="4"/>
        <v>1.3923668511464098</v>
      </c>
      <c r="N6" s="7">
        <f t="shared" si="5"/>
        <v>1.4786983178745481</v>
      </c>
      <c r="O6" s="7">
        <f t="shared" si="6"/>
        <v>1.1617060625325089</v>
      </c>
      <c r="P6" s="7">
        <f t="shared" si="7"/>
        <v>1.3442570771844888</v>
      </c>
      <c r="Q6" s="7">
        <f t="shared" si="8"/>
        <v>0.13380815931700749</v>
      </c>
      <c r="R6" s="7">
        <v>1.34879691292792</v>
      </c>
      <c r="S6" s="7">
        <v>1</v>
      </c>
      <c r="T6" s="7">
        <v>100</v>
      </c>
      <c r="U6" s="7">
        <f t="shared" si="9"/>
        <v>9.9205564629104561</v>
      </c>
      <c r="V6" s="7"/>
      <c r="W6" s="7"/>
      <c r="X6" s="7"/>
    </row>
    <row r="7" spans="1:24" ht="16" x14ac:dyDescent="0.15">
      <c r="A7" s="21"/>
      <c r="B7" s="4">
        <v>44456</v>
      </c>
      <c r="C7" s="5">
        <v>4649</v>
      </c>
      <c r="D7" s="5">
        <v>5255</v>
      </c>
      <c r="E7" s="5">
        <v>6412</v>
      </c>
      <c r="F7" s="5">
        <v>4025</v>
      </c>
      <c r="G7" s="5">
        <v>4514</v>
      </c>
      <c r="H7" s="5">
        <v>4962</v>
      </c>
      <c r="I7" s="6">
        <f t="shared" si="0"/>
        <v>5438.666666666667</v>
      </c>
      <c r="J7" s="6">
        <f t="shared" si="1"/>
        <v>895.73563808376844</v>
      </c>
      <c r="K7" s="6">
        <f t="shared" si="2"/>
        <v>4500.333333333333</v>
      </c>
      <c r="L7" s="6">
        <f t="shared" si="3"/>
        <v>468.64947811059528</v>
      </c>
      <c r="M7" s="7">
        <f t="shared" si="4"/>
        <v>1.1550310559006212</v>
      </c>
      <c r="N7" s="7">
        <f t="shared" si="5"/>
        <v>1.1641559592379265</v>
      </c>
      <c r="O7" s="7">
        <f t="shared" si="6"/>
        <v>1.2922208786779525</v>
      </c>
      <c r="P7" s="7">
        <f t="shared" si="7"/>
        <v>1.2038026312721668</v>
      </c>
      <c r="Q7" s="7">
        <f t="shared" si="8"/>
        <v>6.2632024933798075E-2</v>
      </c>
      <c r="R7" s="7">
        <v>1.2173763786104601</v>
      </c>
      <c r="S7" s="7">
        <v>1</v>
      </c>
      <c r="T7" s="7">
        <v>100</v>
      </c>
      <c r="U7" s="7">
        <f t="shared" si="9"/>
        <v>5.1448365545984744</v>
      </c>
      <c r="V7" s="7"/>
      <c r="W7" s="7"/>
      <c r="X7" s="7"/>
    </row>
    <row r="8" spans="1:24" ht="16" x14ac:dyDescent="0.15">
      <c r="A8" s="21"/>
      <c r="B8" s="4">
        <v>44497</v>
      </c>
      <c r="C8" s="5">
        <v>17482</v>
      </c>
      <c r="D8" s="5">
        <v>17339</v>
      </c>
      <c r="E8" s="5">
        <v>17370</v>
      </c>
      <c r="F8" s="5">
        <v>12553</v>
      </c>
      <c r="G8" s="5">
        <v>14910</v>
      </c>
      <c r="H8" s="5">
        <v>11706</v>
      </c>
      <c r="I8" s="6">
        <f t="shared" si="0"/>
        <v>17397</v>
      </c>
      <c r="J8" s="6">
        <f t="shared" si="1"/>
        <v>75.226325179421067</v>
      </c>
      <c r="K8" s="6">
        <f t="shared" si="2"/>
        <v>13056.333333333334</v>
      </c>
      <c r="L8" s="6">
        <f t="shared" si="3"/>
        <v>1660.2446606850881</v>
      </c>
      <c r="M8" s="7">
        <f t="shared" si="4"/>
        <v>1.3926551421970843</v>
      </c>
      <c r="N8" s="7">
        <f t="shared" si="5"/>
        <v>1.1629107981220657</v>
      </c>
      <c r="O8" s="7">
        <f t="shared" si="6"/>
        <v>1.4838544336237827</v>
      </c>
      <c r="P8" s="7">
        <f t="shared" si="7"/>
        <v>1.3464734579809778</v>
      </c>
      <c r="Q8" s="7">
        <f t="shared" si="8"/>
        <v>0.13503274975610396</v>
      </c>
      <c r="R8" s="7">
        <v>1.3462818668002099</v>
      </c>
      <c r="S8" s="7">
        <v>1</v>
      </c>
      <c r="T8" s="7">
        <v>100</v>
      </c>
      <c r="U8" s="7">
        <f t="shared" si="9"/>
        <v>10.030050399255879</v>
      </c>
      <c r="V8" s="7"/>
      <c r="W8" s="7"/>
      <c r="X8" s="7"/>
    </row>
    <row r="9" spans="1:24" ht="16" x14ac:dyDescent="0.15">
      <c r="A9" s="21"/>
      <c r="B9" s="4">
        <v>44606</v>
      </c>
      <c r="C9" s="5">
        <v>4152</v>
      </c>
      <c r="D9" s="5">
        <v>4065</v>
      </c>
      <c r="E9" s="5">
        <v>4005</v>
      </c>
      <c r="F9" s="5">
        <v>3657</v>
      </c>
      <c r="G9" s="5">
        <v>4359</v>
      </c>
      <c r="H9" s="5">
        <v>3947</v>
      </c>
      <c r="I9" s="6">
        <f t="shared" si="0"/>
        <v>4074</v>
      </c>
      <c r="J9" s="6">
        <f t="shared" si="1"/>
        <v>73.912109968529521</v>
      </c>
      <c r="K9" s="6">
        <f t="shared" si="2"/>
        <v>3987.6666666666665</v>
      </c>
      <c r="L9" s="6">
        <f t="shared" si="3"/>
        <v>352.76243186220006</v>
      </c>
      <c r="M9" s="7">
        <f t="shared" si="4"/>
        <v>1.1353568498769484</v>
      </c>
      <c r="N9" s="7">
        <f t="shared" si="5"/>
        <v>0.9325533379215416</v>
      </c>
      <c r="O9" s="7">
        <f t="shared" si="6"/>
        <v>1.0146947048391184</v>
      </c>
      <c r="P9" s="7">
        <f t="shared" si="7"/>
        <v>1.027534964212536</v>
      </c>
      <c r="Q9" s="7">
        <f t="shared" si="8"/>
        <v>8.3290536921246092E-2</v>
      </c>
      <c r="R9" s="7">
        <v>1.02694075327708</v>
      </c>
      <c r="S9" s="7">
        <v>1</v>
      </c>
      <c r="T9" s="7">
        <v>100</v>
      </c>
      <c r="U9" s="7">
        <f t="shared" si="9"/>
        <v>8.1105493822751598</v>
      </c>
      <c r="V9" s="7"/>
      <c r="W9" s="7"/>
      <c r="X9" s="7"/>
    </row>
    <row r="10" spans="1:24" ht="16" x14ac:dyDescent="0.15">
      <c r="A10" s="21"/>
      <c r="B10" s="4">
        <v>45317</v>
      </c>
      <c r="C10" s="5">
        <v>1164000</v>
      </c>
      <c r="D10" s="5">
        <v>1190808</v>
      </c>
      <c r="E10" s="5">
        <v>1164651</v>
      </c>
      <c r="F10" s="5">
        <v>923921</v>
      </c>
      <c r="G10" s="5">
        <v>1069841</v>
      </c>
      <c r="H10" s="5">
        <v>1011905</v>
      </c>
      <c r="I10" s="6">
        <f t="shared" si="0"/>
        <v>1173153</v>
      </c>
      <c r="J10" s="6">
        <f t="shared" si="1"/>
        <v>15293.142875158133</v>
      </c>
      <c r="K10" s="6">
        <f t="shared" si="2"/>
        <v>1001889</v>
      </c>
      <c r="L10" s="6">
        <f t="shared" si="3"/>
        <v>73473.817050701808</v>
      </c>
      <c r="M10" s="7">
        <f t="shared" si="4"/>
        <v>1.2598479740150943</v>
      </c>
      <c r="N10" s="7">
        <f t="shared" si="5"/>
        <v>1.1130700730295437</v>
      </c>
      <c r="O10" s="7">
        <f t="shared" si="6"/>
        <v>1.1509489527178935</v>
      </c>
      <c r="P10" s="7">
        <f t="shared" si="7"/>
        <v>1.1746223332541772</v>
      </c>
      <c r="Q10" s="7">
        <f t="shared" si="8"/>
        <v>6.2216073828461137E-2</v>
      </c>
      <c r="R10" s="7">
        <v>1.17522440439304</v>
      </c>
      <c r="S10" s="7">
        <v>1</v>
      </c>
      <c r="T10" s="7">
        <v>100</v>
      </c>
      <c r="U10" s="7">
        <f t="shared" si="9"/>
        <v>5.2939739504978576</v>
      </c>
      <c r="V10" s="7"/>
      <c r="W10" s="7"/>
      <c r="X10" s="7"/>
    </row>
    <row r="11" spans="1:24" ht="16" x14ac:dyDescent="0.15">
      <c r="A11" s="21"/>
      <c r="B11" s="4">
        <v>45324</v>
      </c>
      <c r="C11" s="5">
        <v>1069676</v>
      </c>
      <c r="D11" s="5">
        <v>1028479</v>
      </c>
      <c r="E11" s="5">
        <v>1098015</v>
      </c>
      <c r="F11" s="5">
        <v>1743051</v>
      </c>
      <c r="G11" s="5">
        <v>1715087</v>
      </c>
      <c r="H11" s="5">
        <v>1708346</v>
      </c>
      <c r="I11" s="6">
        <f t="shared" si="0"/>
        <v>1065390</v>
      </c>
      <c r="J11" s="6">
        <f t="shared" si="1"/>
        <v>34965.571223705185</v>
      </c>
      <c r="K11" s="6">
        <f t="shared" si="2"/>
        <v>1722161.3333333333</v>
      </c>
      <c r="L11" s="6">
        <f t="shared" si="3"/>
        <v>18402.279759131296</v>
      </c>
      <c r="M11" s="7">
        <f t="shared" si="4"/>
        <v>0.61368026523607166</v>
      </c>
      <c r="N11" s="7">
        <f t="shared" si="5"/>
        <v>0.5996657895488684</v>
      </c>
      <c r="O11" s="7">
        <f t="shared" si="6"/>
        <v>0.64273572215464547</v>
      </c>
      <c r="P11" s="7">
        <f t="shared" si="7"/>
        <v>0.61869392564652859</v>
      </c>
      <c r="Q11" s="7">
        <f t="shared" si="8"/>
        <v>1.7937063429299707E-2</v>
      </c>
      <c r="R11" s="7">
        <v>0.61868226932169701</v>
      </c>
      <c r="S11" s="7">
        <v>1</v>
      </c>
      <c r="T11" s="7">
        <v>100</v>
      </c>
      <c r="U11" s="7">
        <f t="shared" si="9"/>
        <v>2.8992367033510296</v>
      </c>
      <c r="V11" s="7"/>
      <c r="W11" s="7"/>
      <c r="X11" s="7"/>
    </row>
    <row r="12" spans="1:24" ht="16" x14ac:dyDescent="0.15">
      <c r="A12" s="21"/>
      <c r="B12" s="4">
        <v>44501</v>
      </c>
      <c r="C12" s="5">
        <v>2066</v>
      </c>
      <c r="D12" s="5">
        <v>1932</v>
      </c>
      <c r="E12" s="5">
        <v>2015</v>
      </c>
      <c r="F12" s="5">
        <v>3764</v>
      </c>
      <c r="G12" s="5">
        <v>3338</v>
      </c>
      <c r="H12" s="5">
        <v>2731</v>
      </c>
      <c r="I12" s="6">
        <f t="shared" si="0"/>
        <v>2004.3333333333333</v>
      </c>
      <c r="J12" s="6">
        <f t="shared" si="1"/>
        <v>67.633817970992382</v>
      </c>
      <c r="K12" s="6">
        <f t="shared" si="2"/>
        <v>3277.6666666666665</v>
      </c>
      <c r="L12" s="6">
        <f t="shared" si="3"/>
        <v>519.1361414247076</v>
      </c>
      <c r="M12" s="7">
        <f t="shared" si="4"/>
        <v>0.5488841657810839</v>
      </c>
      <c r="N12" s="7">
        <f t="shared" si="5"/>
        <v>0.57878969442780104</v>
      </c>
      <c r="O12" s="7">
        <f t="shared" si="6"/>
        <v>0.73782497253753199</v>
      </c>
      <c r="P12" s="7">
        <f t="shared" si="7"/>
        <v>0.62183294424880564</v>
      </c>
      <c r="Q12" s="7">
        <f t="shared" si="8"/>
        <v>8.2922446220588031E-2</v>
      </c>
      <c r="R12" s="7">
        <v>0.62229314726651397</v>
      </c>
      <c r="S12" s="7">
        <v>1</v>
      </c>
      <c r="T12" s="7">
        <v>100</v>
      </c>
      <c r="U12" s="7">
        <f t="shared" si="9"/>
        <v>13.325302807018415</v>
      </c>
      <c r="V12" s="7"/>
      <c r="W12" s="7"/>
      <c r="X12" s="7"/>
    </row>
    <row r="13" spans="1:24" ht="16" x14ac:dyDescent="0.15">
      <c r="A13" s="21"/>
      <c r="B13" s="9">
        <v>45491</v>
      </c>
      <c r="C13" s="5">
        <v>96196</v>
      </c>
      <c r="D13" s="5">
        <v>114688</v>
      </c>
      <c r="E13" s="5">
        <v>108932</v>
      </c>
      <c r="F13" s="5">
        <v>322808</v>
      </c>
      <c r="G13" s="5">
        <v>504551</v>
      </c>
      <c r="H13" s="5">
        <v>423933</v>
      </c>
      <c r="I13" s="6">
        <f t="shared" si="0"/>
        <v>106605.33333333333</v>
      </c>
      <c r="J13" s="6">
        <f t="shared" si="1"/>
        <v>9463.0095283336432</v>
      </c>
      <c r="K13" s="6">
        <f t="shared" si="2"/>
        <v>417097.33333333331</v>
      </c>
      <c r="L13" s="6">
        <f t="shared" si="3"/>
        <v>91064.121729325125</v>
      </c>
      <c r="M13" s="7">
        <f t="shared" si="4"/>
        <v>0.29799757131173948</v>
      </c>
      <c r="N13" s="7">
        <f t="shared" si="5"/>
        <v>0.22730705121979741</v>
      </c>
      <c r="O13" s="7">
        <f t="shared" si="6"/>
        <v>0.25695569818815711</v>
      </c>
      <c r="P13" s="7">
        <f t="shared" si="7"/>
        <v>0.26075344023989799</v>
      </c>
      <c r="Q13" s="7">
        <f t="shared" si="8"/>
        <v>2.8983955805882072E-2</v>
      </c>
      <c r="R13" s="7">
        <v>0.26075344023989799</v>
      </c>
      <c r="S13" s="7">
        <v>1</v>
      </c>
      <c r="T13" s="7">
        <v>100</v>
      </c>
      <c r="U13" s="7">
        <f t="shared" si="9"/>
        <v>11.115464393956335</v>
      </c>
      <c r="V13" s="7"/>
      <c r="W13" s="7"/>
      <c r="X13" s="7"/>
    </row>
    <row r="14" spans="1:24" ht="16" x14ac:dyDescent="0.15">
      <c r="A14" s="21"/>
      <c r="B14" s="10">
        <v>44581</v>
      </c>
      <c r="C14" s="11">
        <v>2960</v>
      </c>
      <c r="D14" s="11">
        <v>2847</v>
      </c>
      <c r="E14" s="11">
        <v>2583</v>
      </c>
      <c r="F14" s="11">
        <v>1523</v>
      </c>
      <c r="G14" s="11">
        <v>1412</v>
      </c>
      <c r="H14" s="11">
        <v>1929</v>
      </c>
      <c r="I14" s="6">
        <f t="shared" si="0"/>
        <v>2796.6666666666665</v>
      </c>
      <c r="J14" s="6">
        <f t="shared" si="1"/>
        <v>193.47437384142981</v>
      </c>
      <c r="K14" s="6">
        <f t="shared" si="2"/>
        <v>1621.3333333333333</v>
      </c>
      <c r="L14" s="6">
        <f t="shared" si="3"/>
        <v>272.16600326516442</v>
      </c>
      <c r="M14" s="7">
        <f t="shared" si="4"/>
        <v>1.943532501641497</v>
      </c>
      <c r="N14" s="7">
        <f t="shared" si="5"/>
        <v>2.0162889518413598</v>
      </c>
      <c r="O14" s="7">
        <f t="shared" si="6"/>
        <v>1.3390357698289268</v>
      </c>
      <c r="P14" s="7">
        <f t="shared" si="7"/>
        <v>1.7662857411039277</v>
      </c>
      <c r="Q14" s="7">
        <f t="shared" si="8"/>
        <v>0.30356798110394684</v>
      </c>
      <c r="R14" s="7">
        <v>1.7662857411039301</v>
      </c>
      <c r="S14" s="7">
        <v>1</v>
      </c>
      <c r="T14" s="7">
        <v>100</v>
      </c>
      <c r="U14" s="7">
        <f t="shared" si="9"/>
        <v>17.186799057451292</v>
      </c>
      <c r="V14" s="7"/>
      <c r="W14" s="7"/>
      <c r="X14" s="7"/>
    </row>
    <row r="15" spans="1:24" ht="16" x14ac:dyDescent="0.15">
      <c r="A15" s="20" t="s">
        <v>58</v>
      </c>
      <c r="B15" s="9">
        <v>44456</v>
      </c>
      <c r="C15" s="5">
        <v>71</v>
      </c>
      <c r="D15" s="5">
        <v>72</v>
      </c>
      <c r="E15" s="5">
        <v>61</v>
      </c>
      <c r="F15" s="5">
        <v>5501</v>
      </c>
      <c r="G15" s="5">
        <v>4163</v>
      </c>
      <c r="H15" s="5">
        <v>4019</v>
      </c>
      <c r="I15" s="6">
        <f t="shared" si="0"/>
        <v>68</v>
      </c>
      <c r="J15" s="6">
        <f t="shared" si="1"/>
        <v>6.0827625302982193</v>
      </c>
      <c r="K15" s="6">
        <f t="shared" si="2"/>
        <v>4561</v>
      </c>
      <c r="L15" s="6">
        <f t="shared" si="3"/>
        <v>817.24170231333642</v>
      </c>
      <c r="M15" s="7">
        <f t="shared" si="4"/>
        <v>1.2906744228322123E-2</v>
      </c>
      <c r="N15" s="7">
        <f t="shared" si="5"/>
        <v>1.7295219793418207E-2</v>
      </c>
      <c r="O15" s="7">
        <f t="shared" si="6"/>
        <v>1.5177904951480468E-2</v>
      </c>
      <c r="P15" s="7">
        <f t="shared" si="7"/>
        <v>1.5126622991073599E-2</v>
      </c>
      <c r="Q15" s="7">
        <f t="shared" si="8"/>
        <v>1.7919545801458859E-3</v>
      </c>
      <c r="R15" s="7">
        <v>1.2174</v>
      </c>
      <c r="S15" s="7">
        <f t="shared" ref="S15:S42" si="10">P15/R15</f>
        <v>1.2425351561585016E-2</v>
      </c>
      <c r="T15" s="7">
        <f t="shared" ref="T15:T42" si="11">S15*100</f>
        <v>1.2425351561585016</v>
      </c>
      <c r="U15" s="7">
        <f t="shared" si="9"/>
        <v>0.14719521768899999</v>
      </c>
      <c r="V15" s="7">
        <f>AVERAGE(T15:T18)</f>
        <v>2.0757384538297434</v>
      </c>
      <c r="W15" s="7">
        <f>SQRT((U15^2+U16^2+U17^2+U18^2)/4)</f>
        <v>0.69602059990780252</v>
      </c>
      <c r="X15" s="7">
        <f>STDEV(T15:T18)</f>
        <v>2.2827400282778028</v>
      </c>
    </row>
    <row r="16" spans="1:24" ht="16" x14ac:dyDescent="0.15">
      <c r="A16" s="21"/>
      <c r="B16" s="9">
        <v>44497</v>
      </c>
      <c r="C16" s="5">
        <v>95</v>
      </c>
      <c r="D16" s="5">
        <v>99</v>
      </c>
      <c r="E16" s="5">
        <v>94</v>
      </c>
      <c r="F16" s="5">
        <v>9032</v>
      </c>
      <c r="G16" s="5">
        <v>6800</v>
      </c>
      <c r="H16" s="5">
        <v>7200</v>
      </c>
      <c r="I16" s="6">
        <f t="shared" si="0"/>
        <v>96</v>
      </c>
      <c r="J16" s="6">
        <f t="shared" si="1"/>
        <v>2.6457513110645907</v>
      </c>
      <c r="K16" s="6">
        <f t="shared" si="2"/>
        <v>7677.333333333333</v>
      </c>
      <c r="L16" s="6">
        <f t="shared" si="3"/>
        <v>1190.1013962403911</v>
      </c>
      <c r="M16" s="7">
        <f t="shared" si="4"/>
        <v>1.0518157661647475E-2</v>
      </c>
      <c r="N16" s="7">
        <f t="shared" si="5"/>
        <v>1.4558823529411765E-2</v>
      </c>
      <c r="O16" s="7">
        <f t="shared" si="6"/>
        <v>1.3055555555555556E-2</v>
      </c>
      <c r="P16" s="7">
        <f t="shared" si="7"/>
        <v>1.271084558220493E-2</v>
      </c>
      <c r="Q16" s="7">
        <f t="shared" si="8"/>
        <v>1.6675058996446113E-3</v>
      </c>
      <c r="R16" s="7">
        <v>1.3463000000000001</v>
      </c>
      <c r="S16" s="7">
        <f t="shared" si="10"/>
        <v>9.4413173751800705E-3</v>
      </c>
      <c r="T16" s="7">
        <f t="shared" si="11"/>
        <v>0.94413173751800705</v>
      </c>
      <c r="U16" s="7">
        <f t="shared" si="9"/>
        <v>0.12385841934521365</v>
      </c>
      <c r="V16" s="7"/>
      <c r="W16" s="7"/>
      <c r="X16" s="7"/>
    </row>
    <row r="17" spans="1:24" ht="16" x14ac:dyDescent="0.15">
      <c r="A17" s="21"/>
      <c r="B17" s="9">
        <v>44501</v>
      </c>
      <c r="C17" s="5">
        <v>47</v>
      </c>
      <c r="D17" s="5">
        <v>31</v>
      </c>
      <c r="E17" s="5">
        <v>33</v>
      </c>
      <c r="F17" s="5">
        <v>1025</v>
      </c>
      <c r="G17" s="5">
        <v>1026</v>
      </c>
      <c r="H17" s="5">
        <v>1258</v>
      </c>
      <c r="I17" s="6">
        <f t="shared" si="0"/>
        <v>37</v>
      </c>
      <c r="J17" s="6">
        <f t="shared" si="1"/>
        <v>8.717797887081348</v>
      </c>
      <c r="K17" s="6">
        <f t="shared" si="2"/>
        <v>1103</v>
      </c>
      <c r="L17" s="6">
        <f t="shared" si="3"/>
        <v>134.23486879346962</v>
      </c>
      <c r="M17" s="7">
        <f t="shared" si="4"/>
        <v>4.5853658536585365E-2</v>
      </c>
      <c r="N17" s="7">
        <f t="shared" si="5"/>
        <v>3.0214424951267055E-2</v>
      </c>
      <c r="O17" s="7">
        <f t="shared" si="6"/>
        <v>2.6232114467408585E-2</v>
      </c>
      <c r="P17" s="7">
        <f t="shared" si="7"/>
        <v>3.4100065985087004E-2</v>
      </c>
      <c r="Q17" s="7">
        <f t="shared" si="8"/>
        <v>8.4685655061307128E-3</v>
      </c>
      <c r="R17" s="7">
        <v>0.62229999999999996</v>
      </c>
      <c r="S17" s="7">
        <f t="shared" si="10"/>
        <v>5.4796827872548616E-2</v>
      </c>
      <c r="T17" s="7">
        <f t="shared" si="11"/>
        <v>5.4796827872548617</v>
      </c>
      <c r="U17" s="7">
        <f t="shared" si="9"/>
        <v>1.3608493501736643</v>
      </c>
      <c r="V17" s="7"/>
      <c r="W17" s="7"/>
      <c r="X17" s="7"/>
    </row>
    <row r="18" spans="1:24" ht="16" x14ac:dyDescent="0.15">
      <c r="A18" s="21"/>
      <c r="B18" s="10">
        <v>44581</v>
      </c>
      <c r="C18" s="11">
        <v>13</v>
      </c>
      <c r="D18" s="11">
        <v>11</v>
      </c>
      <c r="E18" s="11">
        <v>10</v>
      </c>
      <c r="F18" s="11">
        <v>2030</v>
      </c>
      <c r="G18" s="11">
        <v>689</v>
      </c>
      <c r="H18" s="11">
        <v>880</v>
      </c>
      <c r="I18" s="6">
        <f t="shared" si="0"/>
        <v>11.333333333333334</v>
      </c>
      <c r="J18" s="6">
        <f t="shared" si="1"/>
        <v>1.5275252316519499</v>
      </c>
      <c r="K18" s="6">
        <f t="shared" si="2"/>
        <v>1199.6666666666667</v>
      </c>
      <c r="L18" s="6">
        <f t="shared" si="3"/>
        <v>725.40356583996299</v>
      </c>
      <c r="M18" s="7">
        <f t="shared" si="4"/>
        <v>6.4039408866995075E-3</v>
      </c>
      <c r="N18" s="7">
        <f t="shared" si="5"/>
        <v>1.5965166908563134E-2</v>
      </c>
      <c r="O18" s="7">
        <f t="shared" si="6"/>
        <v>1.1363636363636364E-2</v>
      </c>
      <c r="P18" s="7">
        <f t="shared" si="7"/>
        <v>1.1244248052966333E-2</v>
      </c>
      <c r="Q18" s="7">
        <f t="shared" si="8"/>
        <v>3.9042669765983039E-3</v>
      </c>
      <c r="R18" s="7">
        <v>1.7662857411039301</v>
      </c>
      <c r="S18" s="7">
        <f t="shared" si="10"/>
        <v>6.3660413438760303E-3</v>
      </c>
      <c r="T18" s="7">
        <f t="shared" si="11"/>
        <v>0.63660413438760299</v>
      </c>
      <c r="U18" s="7">
        <f t="shared" si="9"/>
        <v>0.22104390505684168</v>
      </c>
      <c r="V18" s="7"/>
      <c r="W18" s="7"/>
      <c r="X18" s="7"/>
    </row>
    <row r="19" spans="1:24" ht="16" x14ac:dyDescent="0.15">
      <c r="A19" s="20" t="s">
        <v>59</v>
      </c>
      <c r="B19" s="9">
        <v>44606</v>
      </c>
      <c r="C19" s="5">
        <v>1296</v>
      </c>
      <c r="D19" s="5">
        <v>1466</v>
      </c>
      <c r="E19" s="5">
        <v>1555</v>
      </c>
      <c r="F19" s="5">
        <v>1951</v>
      </c>
      <c r="G19" s="5">
        <v>1834</v>
      </c>
      <c r="H19" s="5">
        <v>2298</v>
      </c>
      <c r="I19" s="6">
        <f t="shared" si="0"/>
        <v>1439</v>
      </c>
      <c r="J19" s="6">
        <f t="shared" si="1"/>
        <v>131.59407281484982</v>
      </c>
      <c r="K19" s="6">
        <f t="shared" si="2"/>
        <v>2027.6666666666667</v>
      </c>
      <c r="L19" s="6">
        <f t="shared" si="3"/>
        <v>241.31376532086463</v>
      </c>
      <c r="M19" s="7">
        <f t="shared" si="4"/>
        <v>0.66427473090722711</v>
      </c>
      <c r="N19" s="7">
        <f t="shared" si="5"/>
        <v>0.7993456924754635</v>
      </c>
      <c r="O19" s="7">
        <f t="shared" si="6"/>
        <v>0.67667536988685817</v>
      </c>
      <c r="P19" s="7">
        <f t="shared" si="7"/>
        <v>0.71343193108984959</v>
      </c>
      <c r="Q19" s="7">
        <f t="shared" si="8"/>
        <v>6.0960778419920342E-2</v>
      </c>
      <c r="R19" s="7">
        <v>1.0268999999999999</v>
      </c>
      <c r="S19" s="7">
        <f t="shared" si="10"/>
        <v>0.69474333536843869</v>
      </c>
      <c r="T19" s="7">
        <f t="shared" si="11"/>
        <v>69.474333536843872</v>
      </c>
      <c r="U19" s="7">
        <f t="shared" si="9"/>
        <v>5.9363889784711601</v>
      </c>
      <c r="V19" s="7">
        <f>AVERAGE(T19:T22)</f>
        <v>54.278865339376139</v>
      </c>
      <c r="W19" s="7">
        <f>SQRT((U19^2+U20^2+U21^2+U22^2)/4)</f>
        <v>9.6482372103261014</v>
      </c>
      <c r="X19" s="7">
        <f>STDEV(T19:T22)</f>
        <v>13.16313722946577</v>
      </c>
    </row>
    <row r="20" spans="1:24" ht="16" x14ac:dyDescent="0.15">
      <c r="A20" s="21"/>
      <c r="B20" s="9">
        <v>45317</v>
      </c>
      <c r="C20" s="5">
        <v>524543</v>
      </c>
      <c r="D20" s="5">
        <v>678602</v>
      </c>
      <c r="E20" s="5">
        <v>608793</v>
      </c>
      <c r="F20" s="5">
        <v>906576</v>
      </c>
      <c r="G20" s="5">
        <v>1223454</v>
      </c>
      <c r="H20" s="5">
        <v>934882</v>
      </c>
      <c r="I20" s="6">
        <f t="shared" si="0"/>
        <v>603979.33333333337</v>
      </c>
      <c r="J20" s="6">
        <f t="shared" si="1"/>
        <v>77142.221969122154</v>
      </c>
      <c r="K20" s="6">
        <f t="shared" si="2"/>
        <v>1021637.3333333334</v>
      </c>
      <c r="L20" s="6">
        <f t="shared" si="3"/>
        <v>175350.45656437069</v>
      </c>
      <c r="M20" s="7">
        <f t="shared" si="4"/>
        <v>0.57859793332274401</v>
      </c>
      <c r="N20" s="7">
        <f t="shared" si="5"/>
        <v>0.55466082092175106</v>
      </c>
      <c r="O20" s="7">
        <f t="shared" si="6"/>
        <v>0.65119769125943172</v>
      </c>
      <c r="P20" s="7">
        <f t="shared" si="7"/>
        <v>0.59481881516797552</v>
      </c>
      <c r="Q20" s="7">
        <f t="shared" si="8"/>
        <v>4.1046149551663302E-2</v>
      </c>
      <c r="R20" s="7">
        <v>1.1752</v>
      </c>
      <c r="S20" s="7">
        <f t="shared" si="10"/>
        <v>0.50614262692986345</v>
      </c>
      <c r="T20" s="7">
        <f t="shared" si="11"/>
        <v>50.614262692986344</v>
      </c>
      <c r="U20" s="7">
        <f t="shared" si="9"/>
        <v>3.4926948222994643</v>
      </c>
      <c r="V20" s="7"/>
      <c r="W20" s="7"/>
      <c r="X20" s="7"/>
    </row>
    <row r="21" spans="1:24" ht="16" x14ac:dyDescent="0.15">
      <c r="A21" s="21"/>
      <c r="B21" s="9">
        <v>45324</v>
      </c>
      <c r="C21" s="5">
        <v>583638</v>
      </c>
      <c r="D21" s="5">
        <v>542747</v>
      </c>
      <c r="E21" s="5">
        <v>511265</v>
      </c>
      <c r="F21" s="5">
        <v>1494294</v>
      </c>
      <c r="G21" s="5">
        <v>1526986</v>
      </c>
      <c r="H21" s="5">
        <v>1458575</v>
      </c>
      <c r="I21" s="6">
        <f t="shared" si="0"/>
        <v>545883.33333333337</v>
      </c>
      <c r="J21" s="6">
        <f t="shared" si="1"/>
        <v>36288.293185727722</v>
      </c>
      <c r="K21" s="6">
        <f t="shared" si="2"/>
        <v>1493285</v>
      </c>
      <c r="L21" s="6">
        <f t="shared" si="3"/>
        <v>34216.659553498204</v>
      </c>
      <c r="M21" s="7">
        <f t="shared" si="4"/>
        <v>0.39057775779063558</v>
      </c>
      <c r="N21" s="7">
        <f t="shared" si="5"/>
        <v>0.35543678854946936</v>
      </c>
      <c r="O21" s="7">
        <f t="shared" si="6"/>
        <v>0.35052362751315497</v>
      </c>
      <c r="P21" s="7">
        <f t="shared" si="7"/>
        <v>0.36551272461775325</v>
      </c>
      <c r="Q21" s="7">
        <f t="shared" si="8"/>
        <v>1.7836791636211866E-2</v>
      </c>
      <c r="R21" s="7">
        <v>0.62229999999999996</v>
      </c>
      <c r="S21" s="7">
        <f t="shared" si="10"/>
        <v>0.58735774484614056</v>
      </c>
      <c r="T21" s="7">
        <f t="shared" si="11"/>
        <v>58.735774484614055</v>
      </c>
      <c r="U21" s="7">
        <f t="shared" si="9"/>
        <v>2.8662689436303816</v>
      </c>
      <c r="V21" s="7"/>
      <c r="W21" s="7"/>
      <c r="X21" s="7"/>
    </row>
    <row r="22" spans="1:24" ht="16" x14ac:dyDescent="0.15">
      <c r="A22" s="21"/>
      <c r="B22" s="10">
        <v>44581</v>
      </c>
      <c r="C22" s="11">
        <v>421</v>
      </c>
      <c r="D22" s="11">
        <v>642</v>
      </c>
      <c r="E22" s="11">
        <v>412</v>
      </c>
      <c r="F22" s="11">
        <v>963</v>
      </c>
      <c r="G22" s="11">
        <v>573</v>
      </c>
      <c r="H22" s="11">
        <v>874</v>
      </c>
      <c r="I22" s="6">
        <f t="shared" si="0"/>
        <v>491.66666666666669</v>
      </c>
      <c r="J22" s="6">
        <f t="shared" si="1"/>
        <v>130.27023195393994</v>
      </c>
      <c r="K22" s="6">
        <f t="shared" si="2"/>
        <v>803.33333333333337</v>
      </c>
      <c r="L22" s="6">
        <f t="shared" si="3"/>
        <v>204.37791792004677</v>
      </c>
      <c r="M22" s="7">
        <f t="shared" si="4"/>
        <v>0.43717549325025962</v>
      </c>
      <c r="N22" s="7">
        <f t="shared" si="5"/>
        <v>1.1204188481675392</v>
      </c>
      <c r="O22" s="7">
        <f t="shared" si="6"/>
        <v>0.47139588100686497</v>
      </c>
      <c r="P22" s="7">
        <f t="shared" si="7"/>
        <v>0.67633007414155466</v>
      </c>
      <c r="Q22" s="7">
        <f t="shared" si="8"/>
        <v>0.31432879616359211</v>
      </c>
      <c r="R22" s="7">
        <v>1.7662857411039301</v>
      </c>
      <c r="S22" s="7">
        <f t="shared" si="10"/>
        <v>0.38291090643060266</v>
      </c>
      <c r="T22" s="7">
        <f t="shared" si="11"/>
        <v>38.291090643060265</v>
      </c>
      <c r="U22" s="7">
        <f t="shared" si="9"/>
        <v>17.796033158663011</v>
      </c>
      <c r="V22" s="7"/>
      <c r="W22" s="7"/>
      <c r="X22" s="7"/>
    </row>
    <row r="23" spans="1:24" ht="16" x14ac:dyDescent="0.15">
      <c r="A23" s="20" t="s">
        <v>1</v>
      </c>
      <c r="B23" s="9">
        <v>44406</v>
      </c>
      <c r="C23" s="5">
        <v>18233</v>
      </c>
      <c r="D23" s="5">
        <v>21267</v>
      </c>
      <c r="E23" s="5">
        <v>20368</v>
      </c>
      <c r="F23" s="5">
        <v>18656</v>
      </c>
      <c r="G23" s="5">
        <v>19458</v>
      </c>
      <c r="H23" s="5">
        <v>20195</v>
      </c>
      <c r="I23" s="6">
        <f t="shared" si="0"/>
        <v>19956</v>
      </c>
      <c r="J23" s="6">
        <f t="shared" si="1"/>
        <v>1558.3956493779108</v>
      </c>
      <c r="K23" s="6">
        <f t="shared" si="2"/>
        <v>19436.333333333332</v>
      </c>
      <c r="L23" s="6">
        <f t="shared" si="3"/>
        <v>769.72874009831116</v>
      </c>
      <c r="M23" s="7">
        <f t="shared" si="4"/>
        <v>0.97732632933104635</v>
      </c>
      <c r="N23" s="7">
        <f t="shared" si="5"/>
        <v>1.0929694727104533</v>
      </c>
      <c r="O23" s="7">
        <f t="shared" si="6"/>
        <v>1.0085664768507057</v>
      </c>
      <c r="P23" s="7">
        <f t="shared" si="7"/>
        <v>1.0262874262974018</v>
      </c>
      <c r="Q23" s="7">
        <f t="shared" si="8"/>
        <v>4.8845731233730739E-2</v>
      </c>
      <c r="R23" s="7">
        <v>0.8538</v>
      </c>
      <c r="S23" s="7">
        <f t="shared" si="10"/>
        <v>1.2020232212431503</v>
      </c>
      <c r="T23" s="7">
        <f t="shared" si="11"/>
        <v>120.20232212431503</v>
      </c>
      <c r="U23" s="7">
        <f t="shared" si="9"/>
        <v>5.7209804677595146</v>
      </c>
      <c r="V23" s="7">
        <f>AVERAGE(T23:T25)</f>
        <v>98.853334558186759</v>
      </c>
      <c r="W23" s="7">
        <f>SQRT((U23^2+U24^2+U25^2)/3)</f>
        <v>6.2607568965026008</v>
      </c>
      <c r="X23" s="7">
        <f>STDEV(T23:T25)</f>
        <v>20.886575080231946</v>
      </c>
    </row>
    <row r="24" spans="1:24" ht="16" x14ac:dyDescent="0.15">
      <c r="A24" s="21"/>
      <c r="B24" s="9">
        <v>44417</v>
      </c>
      <c r="C24" s="5">
        <v>21119</v>
      </c>
      <c r="D24" s="5">
        <v>24289</v>
      </c>
      <c r="E24" s="5">
        <v>24829</v>
      </c>
      <c r="F24" s="5">
        <v>15470</v>
      </c>
      <c r="G24" s="5">
        <v>18511</v>
      </c>
      <c r="H24" s="5">
        <v>19338</v>
      </c>
      <c r="I24" s="6">
        <f t="shared" si="0"/>
        <v>23412.333333333332</v>
      </c>
      <c r="J24" s="6">
        <f t="shared" si="1"/>
        <v>2004.353594886225</v>
      </c>
      <c r="K24" s="6">
        <f t="shared" si="2"/>
        <v>17773</v>
      </c>
      <c r="L24" s="6">
        <f t="shared" si="3"/>
        <v>2036.8699025710994</v>
      </c>
      <c r="M24" s="7">
        <f t="shared" si="4"/>
        <v>1.365158371040724</v>
      </c>
      <c r="N24" s="7">
        <f t="shared" si="5"/>
        <v>1.3121387283236994</v>
      </c>
      <c r="O24" s="7">
        <f t="shared" si="6"/>
        <v>1.2839487020374392</v>
      </c>
      <c r="P24" s="7">
        <f t="shared" si="7"/>
        <v>1.3204152671339544</v>
      </c>
      <c r="Q24" s="7">
        <f t="shared" si="8"/>
        <v>3.3666287845202175E-2</v>
      </c>
      <c r="R24" s="7">
        <v>1.3488</v>
      </c>
      <c r="S24" s="7">
        <f t="shared" si="10"/>
        <v>0.97895556578733278</v>
      </c>
      <c r="T24" s="7">
        <f t="shared" si="11"/>
        <v>97.895556578733277</v>
      </c>
      <c r="U24" s="7">
        <f t="shared" si="9"/>
        <v>2.4960177821175988</v>
      </c>
      <c r="V24" s="7"/>
      <c r="W24" s="7"/>
      <c r="X24" s="7"/>
    </row>
    <row r="25" spans="1:24" ht="16" x14ac:dyDescent="0.15">
      <c r="A25" s="21"/>
      <c r="B25" s="9">
        <v>44581</v>
      </c>
      <c r="C25" s="11">
        <v>1040</v>
      </c>
      <c r="D25" s="11">
        <v>693</v>
      </c>
      <c r="E25" s="11">
        <v>601</v>
      </c>
      <c r="F25" s="11">
        <v>874</v>
      </c>
      <c r="G25" s="11">
        <v>497</v>
      </c>
      <c r="H25" s="11">
        <v>382</v>
      </c>
      <c r="I25" s="6">
        <f t="shared" si="0"/>
        <v>778</v>
      </c>
      <c r="J25" s="6">
        <f t="shared" si="1"/>
        <v>231.51457837466737</v>
      </c>
      <c r="K25" s="6">
        <f t="shared" si="2"/>
        <v>584.33333333333337</v>
      </c>
      <c r="L25" s="6">
        <f t="shared" si="3"/>
        <v>257.36420367512903</v>
      </c>
      <c r="M25" s="7">
        <f t="shared" si="4"/>
        <v>1.1899313501144164</v>
      </c>
      <c r="N25" s="7">
        <f t="shared" si="5"/>
        <v>1.3943661971830985</v>
      </c>
      <c r="O25" s="7">
        <f t="shared" si="6"/>
        <v>1.5732984293193717</v>
      </c>
      <c r="P25" s="7">
        <f t="shared" si="7"/>
        <v>1.3858653255389621</v>
      </c>
      <c r="Q25" s="7">
        <f t="shared" si="8"/>
        <v>0.15662434457126426</v>
      </c>
      <c r="R25" s="7">
        <v>1.7662857411039301</v>
      </c>
      <c r="S25" s="7">
        <f t="shared" si="10"/>
        <v>0.78462124971511982</v>
      </c>
      <c r="T25" s="7">
        <f t="shared" si="11"/>
        <v>78.462124971511983</v>
      </c>
      <c r="U25" s="7">
        <f t="shared" si="9"/>
        <v>8.8674409200276898</v>
      </c>
      <c r="V25" s="7"/>
      <c r="W25" s="7"/>
      <c r="X25" s="7"/>
    </row>
    <row r="26" spans="1:24" ht="16" x14ac:dyDescent="0.15">
      <c r="A26" s="20" t="s">
        <v>2</v>
      </c>
      <c r="B26" s="9">
        <v>44406</v>
      </c>
      <c r="C26" s="5">
        <v>5910</v>
      </c>
      <c r="D26" s="5">
        <v>6419</v>
      </c>
      <c r="E26" s="5">
        <v>6635</v>
      </c>
      <c r="F26" s="5">
        <v>12151</v>
      </c>
      <c r="G26" s="5">
        <v>11806</v>
      </c>
      <c r="H26" s="5">
        <v>13615</v>
      </c>
      <c r="I26" s="6">
        <f t="shared" si="0"/>
        <v>6321.333333333333</v>
      </c>
      <c r="J26" s="6">
        <f t="shared" si="1"/>
        <v>372.23693171598831</v>
      </c>
      <c r="K26" s="6">
        <f t="shared" si="2"/>
        <v>12524</v>
      </c>
      <c r="L26" s="6">
        <f t="shared" si="3"/>
        <v>960.45145634748246</v>
      </c>
      <c r="M26" s="7">
        <f t="shared" si="4"/>
        <v>0.48637972183359396</v>
      </c>
      <c r="N26" s="7">
        <f t="shared" si="5"/>
        <v>0.54370658986955789</v>
      </c>
      <c r="O26" s="7">
        <f t="shared" si="6"/>
        <v>0.48733015056922513</v>
      </c>
      <c r="P26" s="7">
        <f t="shared" si="7"/>
        <v>0.50580548742412568</v>
      </c>
      <c r="Q26" s="7">
        <f t="shared" si="8"/>
        <v>2.6802935207793196E-2</v>
      </c>
      <c r="R26" s="7">
        <v>0.8538</v>
      </c>
      <c r="S26" s="7">
        <f t="shared" si="10"/>
        <v>0.59241682762254122</v>
      </c>
      <c r="T26" s="7">
        <f t="shared" si="11"/>
        <v>59.241682762254122</v>
      </c>
      <c r="U26" s="7">
        <f t="shared" si="9"/>
        <v>3.1392521911212459</v>
      </c>
      <c r="V26" s="7">
        <f>AVERAGE(T26:T30)</f>
        <v>59.515044505899894</v>
      </c>
      <c r="W26" s="7">
        <f>SQRT((U26^2+U27^2+U28^2+U29^2+U30^2)/5)</f>
        <v>2.8357791666754775</v>
      </c>
      <c r="X26" s="7">
        <f>STDEV(T26:T30)</f>
        <v>5.7042513944365734</v>
      </c>
    </row>
    <row r="27" spans="1:24" ht="16" x14ac:dyDescent="0.15">
      <c r="A27" s="21"/>
      <c r="B27" s="9">
        <v>44417</v>
      </c>
      <c r="C27" s="5">
        <v>8947</v>
      </c>
      <c r="D27" s="5">
        <v>6384</v>
      </c>
      <c r="E27" s="5">
        <v>6576</v>
      </c>
      <c r="F27" s="5">
        <v>9825</v>
      </c>
      <c r="G27" s="5">
        <v>7750</v>
      </c>
      <c r="H27" s="5">
        <v>7296</v>
      </c>
      <c r="I27" s="6">
        <f t="shared" si="0"/>
        <v>7302.333333333333</v>
      </c>
      <c r="J27" s="6">
        <f t="shared" si="1"/>
        <v>1427.5546691224572</v>
      </c>
      <c r="K27" s="6">
        <f t="shared" si="2"/>
        <v>8290.3333333333339</v>
      </c>
      <c r="L27" s="6">
        <f t="shared" si="3"/>
        <v>1348.3064686240025</v>
      </c>
      <c r="M27" s="7">
        <f t="shared" si="4"/>
        <v>0.91063613231552165</v>
      </c>
      <c r="N27" s="7">
        <f t="shared" si="5"/>
        <v>0.82374193548387098</v>
      </c>
      <c r="O27" s="7">
        <f t="shared" si="6"/>
        <v>0.90131578947368418</v>
      </c>
      <c r="P27" s="7">
        <f t="shared" si="7"/>
        <v>0.87856461909102557</v>
      </c>
      <c r="Q27" s="7">
        <f t="shared" si="8"/>
        <v>3.8951783665535207E-2</v>
      </c>
      <c r="R27" s="7">
        <v>1.3488</v>
      </c>
      <c r="S27" s="7">
        <f t="shared" si="10"/>
        <v>0.65136760015645434</v>
      </c>
      <c r="T27" s="7">
        <f t="shared" si="11"/>
        <v>65.136760015645436</v>
      </c>
      <c r="U27" s="7">
        <f t="shared" si="9"/>
        <v>2.887884316839799</v>
      </c>
      <c r="V27" s="7"/>
      <c r="W27" s="7"/>
      <c r="X27" s="7"/>
    </row>
    <row r="28" spans="1:24" ht="16" x14ac:dyDescent="0.15">
      <c r="A28" s="21"/>
      <c r="B28" s="9">
        <v>44456</v>
      </c>
      <c r="C28" s="5">
        <v>5889</v>
      </c>
      <c r="D28" s="5">
        <v>5078</v>
      </c>
      <c r="E28" s="5">
        <v>5026</v>
      </c>
      <c r="F28" s="5">
        <v>7722</v>
      </c>
      <c r="G28" s="5">
        <v>7561</v>
      </c>
      <c r="H28" s="5">
        <v>7361</v>
      </c>
      <c r="I28" s="6">
        <f t="shared" si="0"/>
        <v>5331</v>
      </c>
      <c r="J28" s="6">
        <f t="shared" si="1"/>
        <v>483.94111212005947</v>
      </c>
      <c r="K28" s="6">
        <f t="shared" si="2"/>
        <v>7548</v>
      </c>
      <c r="L28" s="6">
        <f t="shared" si="3"/>
        <v>180.85076720876802</v>
      </c>
      <c r="M28" s="7">
        <f t="shared" si="4"/>
        <v>0.76262626262626265</v>
      </c>
      <c r="N28" s="7">
        <f t="shared" si="5"/>
        <v>0.67160428514746728</v>
      </c>
      <c r="O28" s="7">
        <f t="shared" si="6"/>
        <v>0.6827876647194675</v>
      </c>
      <c r="P28" s="7">
        <f t="shared" si="7"/>
        <v>0.70567273749773241</v>
      </c>
      <c r="Q28" s="7">
        <f t="shared" si="8"/>
        <v>4.0530194613295788E-2</v>
      </c>
      <c r="R28" s="7">
        <v>1.2174</v>
      </c>
      <c r="S28" s="7">
        <f t="shared" si="10"/>
        <v>0.57965560826164975</v>
      </c>
      <c r="T28" s="7">
        <f t="shared" si="11"/>
        <v>57.965560826164975</v>
      </c>
      <c r="U28" s="7">
        <f t="shared" si="9"/>
        <v>3.3292422057906843</v>
      </c>
      <c r="V28" s="7"/>
      <c r="W28" s="7"/>
      <c r="X28" s="7"/>
    </row>
    <row r="29" spans="1:24" ht="16" x14ac:dyDescent="0.15">
      <c r="A29" s="21"/>
      <c r="B29" s="9">
        <v>44497</v>
      </c>
      <c r="C29" s="5">
        <v>3507</v>
      </c>
      <c r="D29" s="5">
        <v>2877</v>
      </c>
      <c r="E29" s="5">
        <v>2666</v>
      </c>
      <c r="F29" s="5">
        <v>4843</v>
      </c>
      <c r="G29" s="5">
        <v>4310</v>
      </c>
      <c r="H29" s="5">
        <v>4002</v>
      </c>
      <c r="I29" s="6">
        <f t="shared" si="0"/>
        <v>3016.6666666666665</v>
      </c>
      <c r="J29" s="6">
        <f t="shared" si="1"/>
        <v>437.55037805186953</v>
      </c>
      <c r="K29" s="6">
        <f t="shared" si="2"/>
        <v>4385</v>
      </c>
      <c r="L29" s="6">
        <f t="shared" si="3"/>
        <v>425.48678005315276</v>
      </c>
      <c r="M29" s="7">
        <f t="shared" si="4"/>
        <v>0.72413793103448276</v>
      </c>
      <c r="N29" s="7">
        <f t="shared" si="5"/>
        <v>0.66751740139211135</v>
      </c>
      <c r="O29" s="7">
        <f t="shared" si="6"/>
        <v>0.6661669165417291</v>
      </c>
      <c r="P29" s="7">
        <f t="shared" si="7"/>
        <v>0.68594074965610774</v>
      </c>
      <c r="Q29" s="7">
        <f t="shared" si="8"/>
        <v>2.7015112452997338E-2</v>
      </c>
      <c r="R29" s="7">
        <v>1.3463000000000001</v>
      </c>
      <c r="S29" s="7">
        <f t="shared" si="10"/>
        <v>0.50950066824341356</v>
      </c>
      <c r="T29" s="7">
        <f t="shared" si="11"/>
        <v>50.950066824341356</v>
      </c>
      <c r="U29" s="7">
        <f t="shared" si="9"/>
        <v>2.0066190635814705</v>
      </c>
      <c r="V29" s="7"/>
      <c r="W29" s="7"/>
      <c r="X29" s="7"/>
    </row>
    <row r="30" spans="1:24" ht="16" x14ac:dyDescent="0.15">
      <c r="A30" s="21"/>
      <c r="B30" s="9">
        <v>44477</v>
      </c>
      <c r="C30" s="5">
        <v>11353</v>
      </c>
      <c r="D30" s="5">
        <v>9375</v>
      </c>
      <c r="E30" s="5">
        <v>8424</v>
      </c>
      <c r="F30" s="5">
        <v>10660</v>
      </c>
      <c r="G30" s="5">
        <v>8255</v>
      </c>
      <c r="H30" s="5">
        <v>8180</v>
      </c>
      <c r="I30" s="6">
        <f t="shared" si="0"/>
        <v>9717.3333333333339</v>
      </c>
      <c r="J30" s="6">
        <f t="shared" si="1"/>
        <v>1494.2069245366731</v>
      </c>
      <c r="K30" s="6">
        <f t="shared" si="2"/>
        <v>9031.6666666666661</v>
      </c>
      <c r="L30" s="6">
        <f t="shared" si="3"/>
        <v>1410.676551635182</v>
      </c>
      <c r="M30" s="7">
        <f t="shared" si="4"/>
        <v>1.0650093808630394</v>
      </c>
      <c r="N30" s="7">
        <f t="shared" si="5"/>
        <v>1.1356753482737734</v>
      </c>
      <c r="O30" s="7">
        <f t="shared" si="6"/>
        <v>1.0298288508557458</v>
      </c>
      <c r="P30" s="7">
        <f t="shared" si="7"/>
        <v>1.0768378599975197</v>
      </c>
      <c r="Q30" s="7">
        <f t="shared" si="8"/>
        <v>4.401367168575579E-2</v>
      </c>
      <c r="R30" s="7">
        <v>1.6752</v>
      </c>
      <c r="S30" s="7">
        <f t="shared" si="10"/>
        <v>0.64281152101093586</v>
      </c>
      <c r="T30" s="7">
        <f t="shared" si="11"/>
        <v>64.281152101093582</v>
      </c>
      <c r="U30" s="7">
        <f t="shared" si="9"/>
        <v>2.6273681760837984</v>
      </c>
      <c r="V30" s="7"/>
      <c r="W30" s="7"/>
      <c r="X30" s="7"/>
    </row>
    <row r="31" spans="1:24" ht="16" x14ac:dyDescent="0.15">
      <c r="A31" s="20" t="s">
        <v>3</v>
      </c>
      <c r="B31" s="9">
        <v>44406</v>
      </c>
      <c r="C31" s="5">
        <v>5789</v>
      </c>
      <c r="D31" s="5">
        <v>6141</v>
      </c>
      <c r="E31" s="5">
        <v>6882</v>
      </c>
      <c r="F31" s="5">
        <v>19141</v>
      </c>
      <c r="G31" s="5">
        <v>17126</v>
      </c>
      <c r="H31" s="5">
        <v>14862</v>
      </c>
      <c r="I31" s="6">
        <f t="shared" si="0"/>
        <v>6270.666666666667</v>
      </c>
      <c r="J31" s="6">
        <f t="shared" si="1"/>
        <v>557.91785536343377</v>
      </c>
      <c r="K31" s="6">
        <f t="shared" si="2"/>
        <v>17043</v>
      </c>
      <c r="L31" s="6">
        <f t="shared" si="3"/>
        <v>2140.7071261618203</v>
      </c>
      <c r="M31" s="7">
        <f t="shared" si="4"/>
        <v>0.30243978893474738</v>
      </c>
      <c r="N31" s="7">
        <f t="shared" si="5"/>
        <v>0.3585776013079528</v>
      </c>
      <c r="O31" s="7">
        <f t="shared" si="6"/>
        <v>0.46306015341138473</v>
      </c>
      <c r="P31" s="7">
        <f t="shared" si="7"/>
        <v>0.3746925145513616</v>
      </c>
      <c r="Q31" s="7">
        <f t="shared" si="8"/>
        <v>6.6555706956823918E-2</v>
      </c>
      <c r="R31" s="7">
        <v>0.8538</v>
      </c>
      <c r="S31" s="7">
        <f t="shared" si="10"/>
        <v>0.43885279286877676</v>
      </c>
      <c r="T31" s="7">
        <f t="shared" si="11"/>
        <v>43.885279286877676</v>
      </c>
      <c r="U31" s="7">
        <f t="shared" si="9"/>
        <v>7.7952338904689524</v>
      </c>
      <c r="V31" s="7">
        <f>AVERAGE(T31:T36)</f>
        <v>45.062748001606302</v>
      </c>
      <c r="W31" s="7">
        <f>SQRT((U31^2+U32^2+U33^2+U34^2+U35^2+U36^2)/6)</f>
        <v>5.4654303226742265</v>
      </c>
      <c r="X31" s="7">
        <f>STDEV(T31:T36)</f>
        <v>3.4402389659671977</v>
      </c>
    </row>
    <row r="32" spans="1:24" ht="16" x14ac:dyDescent="0.15">
      <c r="A32" s="21"/>
      <c r="B32" s="9">
        <v>44417</v>
      </c>
      <c r="C32" s="5">
        <v>5946</v>
      </c>
      <c r="D32" s="5">
        <v>6661</v>
      </c>
      <c r="E32" s="5">
        <v>7727</v>
      </c>
      <c r="F32" s="5">
        <v>8511</v>
      </c>
      <c r="G32" s="5">
        <v>10464</v>
      </c>
      <c r="H32" s="5">
        <v>11946</v>
      </c>
      <c r="I32" s="6">
        <f t="shared" si="0"/>
        <v>6778</v>
      </c>
      <c r="J32" s="6">
        <f t="shared" si="1"/>
        <v>896.24605996344553</v>
      </c>
      <c r="K32" s="6">
        <f t="shared" si="2"/>
        <v>10307</v>
      </c>
      <c r="L32" s="6">
        <f t="shared" si="3"/>
        <v>1722.8734718487019</v>
      </c>
      <c r="M32" s="7">
        <f t="shared" si="4"/>
        <v>0.69862530842439197</v>
      </c>
      <c r="N32" s="7">
        <f t="shared" si="5"/>
        <v>0.63656345565749239</v>
      </c>
      <c r="O32" s="7">
        <f t="shared" si="6"/>
        <v>0.64682738992131261</v>
      </c>
      <c r="P32" s="7">
        <f t="shared" si="7"/>
        <v>0.66067205133439899</v>
      </c>
      <c r="Q32" s="7">
        <f t="shared" si="8"/>
        <v>2.7162159701164316E-2</v>
      </c>
      <c r="R32" s="7">
        <v>1.3488</v>
      </c>
      <c r="S32" s="7">
        <f t="shared" si="10"/>
        <v>0.48982210211625071</v>
      </c>
      <c r="T32" s="7">
        <f t="shared" si="11"/>
        <v>48.982210211625073</v>
      </c>
      <c r="U32" s="7">
        <f t="shared" si="9"/>
        <v>2.0138018758277219</v>
      </c>
      <c r="V32" s="7"/>
      <c r="W32" s="7"/>
      <c r="X32" s="7"/>
    </row>
    <row r="33" spans="1:24" ht="16" x14ac:dyDescent="0.15">
      <c r="A33" s="21"/>
      <c r="B33" s="9">
        <v>44456</v>
      </c>
      <c r="C33" s="5">
        <v>3793</v>
      </c>
      <c r="D33" s="5">
        <v>3032</v>
      </c>
      <c r="E33" s="5">
        <v>3301</v>
      </c>
      <c r="F33" s="5">
        <v>8696</v>
      </c>
      <c r="G33" s="5">
        <v>6035</v>
      </c>
      <c r="H33" s="5">
        <v>6425</v>
      </c>
      <c r="I33" s="6">
        <f t="shared" si="0"/>
        <v>3375.3333333333335</v>
      </c>
      <c r="J33" s="6">
        <f t="shared" si="1"/>
        <v>385.90715636449829</v>
      </c>
      <c r="K33" s="6">
        <f t="shared" si="2"/>
        <v>7052</v>
      </c>
      <c r="L33" s="6">
        <f t="shared" si="3"/>
        <v>1437.0375777967672</v>
      </c>
      <c r="M33" s="7">
        <f t="shared" si="4"/>
        <v>0.43617755289788407</v>
      </c>
      <c r="N33" s="7">
        <f t="shared" si="5"/>
        <v>0.50240265120132555</v>
      </c>
      <c r="O33" s="7">
        <f t="shared" si="6"/>
        <v>0.5137743190661479</v>
      </c>
      <c r="P33" s="7">
        <f t="shared" si="7"/>
        <v>0.48411817438845245</v>
      </c>
      <c r="Q33" s="7">
        <f t="shared" si="8"/>
        <v>3.4215552985773612E-2</v>
      </c>
      <c r="R33" s="7">
        <v>1.2174</v>
      </c>
      <c r="S33" s="7">
        <f t="shared" si="10"/>
        <v>0.39766565992151504</v>
      </c>
      <c r="T33" s="7">
        <f t="shared" si="11"/>
        <v>39.766565992151506</v>
      </c>
      <c r="U33" s="7">
        <f t="shared" si="9"/>
        <v>2.810543205665649</v>
      </c>
      <c r="V33" s="7"/>
      <c r="W33" s="7"/>
      <c r="X33" s="7"/>
    </row>
    <row r="34" spans="1:24" ht="16" x14ac:dyDescent="0.15">
      <c r="A34" s="21"/>
      <c r="B34" s="9">
        <v>44497</v>
      </c>
      <c r="C34" s="5">
        <v>5150</v>
      </c>
      <c r="D34" s="5">
        <v>4141</v>
      </c>
      <c r="E34" s="5">
        <v>4275</v>
      </c>
      <c r="F34" s="5">
        <v>8667</v>
      </c>
      <c r="G34" s="5">
        <v>6805</v>
      </c>
      <c r="H34" s="5">
        <v>6867</v>
      </c>
      <c r="I34" s="6">
        <f t="shared" si="0"/>
        <v>4522</v>
      </c>
      <c r="J34" s="6">
        <f t="shared" si="1"/>
        <v>547.97536440975159</v>
      </c>
      <c r="K34" s="6">
        <f t="shared" si="2"/>
        <v>7446.333333333333</v>
      </c>
      <c r="L34" s="6">
        <f t="shared" si="3"/>
        <v>1057.5827784780388</v>
      </c>
      <c r="M34" s="7">
        <f t="shared" si="4"/>
        <v>0.59420791508018922</v>
      </c>
      <c r="N34" s="7">
        <f t="shared" si="5"/>
        <v>0.60852314474650993</v>
      </c>
      <c r="O34" s="7">
        <f t="shared" si="6"/>
        <v>0.62254259501965925</v>
      </c>
      <c r="P34" s="7">
        <f t="shared" si="7"/>
        <v>0.60842455161545284</v>
      </c>
      <c r="Q34" s="7">
        <f t="shared" si="8"/>
        <v>1.156779472709096E-2</v>
      </c>
      <c r="R34" s="7">
        <v>1.3463000000000001</v>
      </c>
      <c r="S34" s="7">
        <f t="shared" si="10"/>
        <v>0.45192345808174467</v>
      </c>
      <c r="T34" s="7">
        <f t="shared" si="11"/>
        <v>45.192345808174466</v>
      </c>
      <c r="U34" s="7">
        <f t="shared" si="9"/>
        <v>0.85922860633521192</v>
      </c>
      <c r="V34" s="7"/>
      <c r="W34" s="7"/>
      <c r="X34" s="7"/>
    </row>
    <row r="35" spans="1:24" ht="16" x14ac:dyDescent="0.15">
      <c r="A35" s="21"/>
      <c r="B35" s="9">
        <v>44501</v>
      </c>
      <c r="C35" s="5">
        <v>854</v>
      </c>
      <c r="D35" s="5">
        <v>607</v>
      </c>
      <c r="E35" s="5">
        <v>732</v>
      </c>
      <c r="F35" s="5">
        <v>3103</v>
      </c>
      <c r="G35" s="5">
        <v>2236</v>
      </c>
      <c r="H35" s="5">
        <v>2023</v>
      </c>
      <c r="I35" s="6">
        <f t="shared" si="0"/>
        <v>731</v>
      </c>
      <c r="J35" s="6">
        <f t="shared" si="1"/>
        <v>123.50303639992015</v>
      </c>
      <c r="K35" s="6">
        <f t="shared" si="2"/>
        <v>2454</v>
      </c>
      <c r="L35" s="6">
        <f t="shared" si="3"/>
        <v>572.05157110176697</v>
      </c>
      <c r="M35" s="7">
        <f t="shared" si="4"/>
        <v>0.27521753142120531</v>
      </c>
      <c r="N35" s="7">
        <f t="shared" si="5"/>
        <v>0.27146690518783539</v>
      </c>
      <c r="O35" s="7">
        <f t="shared" si="6"/>
        <v>0.36183885318833414</v>
      </c>
      <c r="P35" s="7">
        <f t="shared" si="7"/>
        <v>0.30284109659912489</v>
      </c>
      <c r="Q35" s="7">
        <f t="shared" si="8"/>
        <v>4.1745804269853137E-2</v>
      </c>
      <c r="R35" s="7">
        <v>0.62229999999999996</v>
      </c>
      <c r="S35" s="7">
        <f t="shared" si="10"/>
        <v>0.48664807423931367</v>
      </c>
      <c r="T35" s="7">
        <f t="shared" si="11"/>
        <v>48.664807423931364</v>
      </c>
      <c r="U35" s="7">
        <f t="shared" si="9"/>
        <v>6.7083085762257983</v>
      </c>
      <c r="V35" s="7"/>
      <c r="W35" s="7"/>
      <c r="X35" s="7"/>
    </row>
    <row r="36" spans="1:24" ht="16" x14ac:dyDescent="0.15">
      <c r="A36" s="21"/>
      <c r="B36" s="9">
        <v>44406</v>
      </c>
      <c r="C36" s="5">
        <v>5789</v>
      </c>
      <c r="D36" s="5">
        <v>6141</v>
      </c>
      <c r="E36" s="5">
        <v>6882</v>
      </c>
      <c r="F36" s="5">
        <v>19141</v>
      </c>
      <c r="G36" s="5">
        <v>17126</v>
      </c>
      <c r="H36" s="5">
        <v>14862</v>
      </c>
      <c r="I36" s="6">
        <f t="shared" si="0"/>
        <v>6270.666666666667</v>
      </c>
      <c r="J36" s="6">
        <f t="shared" si="1"/>
        <v>557.91785536343377</v>
      </c>
      <c r="K36" s="6">
        <f t="shared" si="2"/>
        <v>17043</v>
      </c>
      <c r="L36" s="6">
        <f t="shared" si="3"/>
        <v>2140.7071261618203</v>
      </c>
      <c r="M36" s="7">
        <f t="shared" si="4"/>
        <v>0.30243978893474738</v>
      </c>
      <c r="N36" s="7">
        <f t="shared" si="5"/>
        <v>0.3585776013079528</v>
      </c>
      <c r="O36" s="7">
        <f t="shared" si="6"/>
        <v>0.46306015341138473</v>
      </c>
      <c r="P36" s="7">
        <f t="shared" si="7"/>
        <v>0.3746925145513616</v>
      </c>
      <c r="Q36" s="7">
        <f t="shared" si="8"/>
        <v>6.6555706956823918E-2</v>
      </c>
      <c r="R36" s="7">
        <v>0.8538</v>
      </c>
      <c r="S36" s="7">
        <f t="shared" si="10"/>
        <v>0.43885279286877676</v>
      </c>
      <c r="T36" s="7">
        <f t="shared" si="11"/>
        <v>43.885279286877676</v>
      </c>
      <c r="U36" s="7">
        <f t="shared" si="9"/>
        <v>7.7952338904689524</v>
      </c>
      <c r="V36" s="7"/>
      <c r="W36" s="7"/>
      <c r="X36" s="7"/>
    </row>
    <row r="37" spans="1:24" ht="16" x14ac:dyDescent="0.15">
      <c r="A37" s="20" t="s">
        <v>4</v>
      </c>
      <c r="B37" s="9">
        <v>44456</v>
      </c>
      <c r="C37" s="5">
        <v>3921</v>
      </c>
      <c r="D37" s="5">
        <v>3594</v>
      </c>
      <c r="E37" s="5">
        <v>4265</v>
      </c>
      <c r="F37" s="5">
        <v>7114</v>
      </c>
      <c r="G37" s="5">
        <v>6224</v>
      </c>
      <c r="H37" s="5">
        <v>7467</v>
      </c>
      <c r="I37" s="6">
        <f t="shared" si="0"/>
        <v>3926.6666666666665</v>
      </c>
      <c r="J37" s="6">
        <f t="shared" si="1"/>
        <v>335.53588978428718</v>
      </c>
      <c r="K37" s="6">
        <f t="shared" si="2"/>
        <v>6935</v>
      </c>
      <c r="L37" s="6">
        <f t="shared" si="3"/>
        <v>640.54117744294945</v>
      </c>
      <c r="M37" s="7">
        <f t="shared" si="4"/>
        <v>0.55116671352263147</v>
      </c>
      <c r="N37" s="7">
        <f t="shared" si="5"/>
        <v>0.57744215938303345</v>
      </c>
      <c r="O37" s="7">
        <f t="shared" si="6"/>
        <v>0.57117985804205174</v>
      </c>
      <c r="P37" s="7">
        <f t="shared" si="7"/>
        <v>0.56659624364923888</v>
      </c>
      <c r="Q37" s="7">
        <f t="shared" si="8"/>
        <v>1.120585871965285E-2</v>
      </c>
      <c r="R37" s="7">
        <v>1.2174</v>
      </c>
      <c r="S37" s="7">
        <f t="shared" si="10"/>
        <v>0.46541501860459905</v>
      </c>
      <c r="T37" s="7">
        <f t="shared" si="11"/>
        <v>46.541501860459903</v>
      </c>
      <c r="U37" s="7">
        <f t="shared" si="9"/>
        <v>0.92047467715236153</v>
      </c>
      <c r="V37" s="7">
        <f>AVERAGE(T37:T39)</f>
        <v>43.601698930244339</v>
      </c>
      <c r="W37" s="7">
        <f>SQRT((U37^2+U38^2+U39^2)/3)</f>
        <v>2.5236687376966485</v>
      </c>
      <c r="X37" s="7">
        <f>STDEV(T37:T39)</f>
        <v>2.7641828207217496</v>
      </c>
    </row>
    <row r="38" spans="1:24" ht="16" x14ac:dyDescent="0.15">
      <c r="A38" s="21"/>
      <c r="B38" s="9">
        <v>44497</v>
      </c>
      <c r="C38" s="5">
        <v>4735</v>
      </c>
      <c r="D38" s="5">
        <v>4049</v>
      </c>
      <c r="E38" s="5">
        <v>4296</v>
      </c>
      <c r="F38" s="5">
        <v>8317</v>
      </c>
      <c r="G38" s="5">
        <v>6776</v>
      </c>
      <c r="H38" s="5">
        <v>7429</v>
      </c>
      <c r="I38" s="6">
        <f t="shared" si="0"/>
        <v>4360</v>
      </c>
      <c r="J38" s="6">
        <f t="shared" si="1"/>
        <v>347.44927687361792</v>
      </c>
      <c r="K38" s="6">
        <f t="shared" si="2"/>
        <v>7507.333333333333</v>
      </c>
      <c r="L38" s="6">
        <f t="shared" si="3"/>
        <v>773.48066125361743</v>
      </c>
      <c r="M38" s="7">
        <f t="shared" si="4"/>
        <v>0.56931585908380422</v>
      </c>
      <c r="N38" s="7">
        <f t="shared" si="5"/>
        <v>0.59755017709563163</v>
      </c>
      <c r="O38" s="7">
        <f t="shared" si="6"/>
        <v>0.57827433032709652</v>
      </c>
      <c r="P38" s="7">
        <f t="shared" si="7"/>
        <v>0.58171345550217746</v>
      </c>
      <c r="Q38" s="7">
        <f t="shared" si="8"/>
        <v>1.1780347048528381E-2</v>
      </c>
      <c r="R38" s="7">
        <v>1.3463000000000001</v>
      </c>
      <c r="S38" s="7">
        <f t="shared" si="10"/>
        <v>0.4320830836382511</v>
      </c>
      <c r="T38" s="7">
        <f t="shared" si="11"/>
        <v>43.208308363825111</v>
      </c>
      <c r="U38" s="7">
        <f t="shared" si="9"/>
        <v>0.87501649324284192</v>
      </c>
      <c r="V38" s="7"/>
      <c r="W38" s="7"/>
      <c r="X38" s="7"/>
    </row>
    <row r="39" spans="1:24" ht="16" x14ac:dyDescent="0.15">
      <c r="A39" s="21"/>
      <c r="B39" s="9">
        <v>44501</v>
      </c>
      <c r="C39" s="5">
        <v>364</v>
      </c>
      <c r="D39" s="5">
        <v>326</v>
      </c>
      <c r="E39" s="5">
        <v>298</v>
      </c>
      <c r="F39" s="5">
        <v>1426</v>
      </c>
      <c r="G39" s="5">
        <v>1134</v>
      </c>
      <c r="H39" s="5">
        <v>1332</v>
      </c>
      <c r="I39" s="6">
        <f t="shared" si="0"/>
        <v>329.33333333333331</v>
      </c>
      <c r="J39" s="6">
        <f t="shared" si="1"/>
        <v>33.126021996812923</v>
      </c>
      <c r="K39" s="6">
        <f t="shared" si="2"/>
        <v>1297.3333333333333</v>
      </c>
      <c r="L39" s="6">
        <f t="shared" si="3"/>
        <v>149.05479976617102</v>
      </c>
      <c r="M39" s="7">
        <f t="shared" si="4"/>
        <v>0.2552594670406732</v>
      </c>
      <c r="N39" s="7">
        <f t="shared" si="5"/>
        <v>0.2874779541446208</v>
      </c>
      <c r="O39" s="7">
        <f t="shared" si="6"/>
        <v>0.22372372372372373</v>
      </c>
      <c r="P39" s="7">
        <f t="shared" si="7"/>
        <v>0.25548704830300589</v>
      </c>
      <c r="Q39" s="7">
        <f t="shared" si="8"/>
        <v>2.6028053059003253E-2</v>
      </c>
      <c r="R39" s="7">
        <v>0.62229999999999996</v>
      </c>
      <c r="S39" s="7">
        <f t="shared" si="10"/>
        <v>0.41055286566448002</v>
      </c>
      <c r="T39" s="7">
        <f t="shared" si="11"/>
        <v>41.055286566448004</v>
      </c>
      <c r="U39" s="7">
        <f t="shared" si="9"/>
        <v>4.1825571362692031</v>
      </c>
      <c r="V39" s="7"/>
      <c r="W39" s="7"/>
      <c r="X39" s="7"/>
    </row>
    <row r="40" spans="1:24" ht="16" x14ac:dyDescent="0.15">
      <c r="A40" s="20" t="s">
        <v>5</v>
      </c>
      <c r="B40" s="9">
        <v>44497</v>
      </c>
      <c r="C40" s="5">
        <v>2430</v>
      </c>
      <c r="D40" s="5">
        <v>2863</v>
      </c>
      <c r="E40" s="5">
        <v>3727</v>
      </c>
      <c r="F40" s="5">
        <v>16445</v>
      </c>
      <c r="G40" s="5">
        <v>19657</v>
      </c>
      <c r="H40" s="5">
        <v>23025</v>
      </c>
      <c r="I40" s="6">
        <f t="shared" si="0"/>
        <v>3006.6666666666665</v>
      </c>
      <c r="J40" s="6">
        <f t="shared" si="1"/>
        <v>660.32744402556375</v>
      </c>
      <c r="K40" s="6">
        <f t="shared" si="2"/>
        <v>19709</v>
      </c>
      <c r="L40" s="6">
        <f t="shared" si="3"/>
        <v>3290.308192251905</v>
      </c>
      <c r="M40" s="7">
        <f t="shared" si="4"/>
        <v>0.1477652782000608</v>
      </c>
      <c r="N40" s="7">
        <f t="shared" si="5"/>
        <v>0.14564786081294195</v>
      </c>
      <c r="O40" s="7">
        <f t="shared" si="6"/>
        <v>0.16186753528773073</v>
      </c>
      <c r="P40" s="7">
        <f t="shared" si="7"/>
        <v>0.15176022476691117</v>
      </c>
      <c r="Q40" s="7">
        <f t="shared" si="8"/>
        <v>7.1990350543676244E-3</v>
      </c>
      <c r="R40" s="7">
        <v>1.3463000000000001</v>
      </c>
      <c r="S40" s="7">
        <f t="shared" si="10"/>
        <v>0.11272392837176794</v>
      </c>
      <c r="T40" s="7">
        <f t="shared" si="11"/>
        <v>11.272392837176794</v>
      </c>
      <c r="U40" s="7">
        <f t="shared" si="9"/>
        <v>0.53472740506333094</v>
      </c>
      <c r="V40" s="7">
        <f>AVERAGE(T40:T42)</f>
        <v>14.592548788241318</v>
      </c>
      <c r="W40" s="7">
        <f>SQRT((U40^2+U41^2+U42^2)/3)</f>
        <v>2.0495934710176398</v>
      </c>
      <c r="X40" s="7">
        <f>STDEV(T40:T42)</f>
        <v>5.7649155238654251</v>
      </c>
    </row>
    <row r="41" spans="1:24" ht="16" x14ac:dyDescent="0.15">
      <c r="A41" s="21"/>
      <c r="B41" s="9">
        <v>44501</v>
      </c>
      <c r="C41" s="5">
        <v>743</v>
      </c>
      <c r="D41" s="5">
        <v>599</v>
      </c>
      <c r="E41" s="5">
        <v>647</v>
      </c>
      <c r="F41" s="5">
        <v>4625</v>
      </c>
      <c r="G41" s="5">
        <v>5249</v>
      </c>
      <c r="H41" s="5">
        <v>5306</v>
      </c>
      <c r="I41" s="6">
        <f t="shared" si="0"/>
        <v>663</v>
      </c>
      <c r="J41" s="6">
        <f t="shared" si="1"/>
        <v>73.321211119293437</v>
      </c>
      <c r="K41" s="6">
        <f t="shared" si="2"/>
        <v>5060</v>
      </c>
      <c r="L41" s="6">
        <f t="shared" si="3"/>
        <v>377.79756484127847</v>
      </c>
      <c r="M41" s="7">
        <f t="shared" si="4"/>
        <v>0.16064864864864864</v>
      </c>
      <c r="N41" s="7">
        <f t="shared" si="5"/>
        <v>0.11411697466184036</v>
      </c>
      <c r="O41" s="7">
        <f t="shared" si="6"/>
        <v>0.12193742932529213</v>
      </c>
      <c r="P41" s="7">
        <f t="shared" si="7"/>
        <v>0.1322343508785937</v>
      </c>
      <c r="Q41" s="7">
        <f t="shared" si="8"/>
        <v>2.0344026414155583E-2</v>
      </c>
      <c r="R41" s="7">
        <v>0.62229999999999996</v>
      </c>
      <c r="S41" s="7">
        <f t="shared" si="10"/>
        <v>0.21249293086709578</v>
      </c>
      <c r="T41" s="7">
        <f t="shared" si="11"/>
        <v>21.249293086709578</v>
      </c>
      <c r="U41" s="7">
        <f t="shared" si="9"/>
        <v>3.2691670278250977</v>
      </c>
      <c r="V41" s="7"/>
      <c r="W41" s="7"/>
      <c r="X41" s="7"/>
    </row>
    <row r="42" spans="1:24" ht="16" x14ac:dyDescent="0.15">
      <c r="A42" s="21"/>
      <c r="B42" s="9">
        <v>45491</v>
      </c>
      <c r="C42" s="5">
        <v>17858</v>
      </c>
      <c r="D42" s="5">
        <v>18602</v>
      </c>
      <c r="E42" s="5">
        <v>18701</v>
      </c>
      <c r="F42" s="5">
        <v>585374</v>
      </c>
      <c r="G42" s="5">
        <v>749452</v>
      </c>
      <c r="H42" s="5">
        <v>571492</v>
      </c>
      <c r="I42" s="6">
        <f t="shared" si="0"/>
        <v>18387</v>
      </c>
      <c r="J42" s="6">
        <f t="shared" si="1"/>
        <v>460.79388016769491</v>
      </c>
      <c r="K42" s="6">
        <f t="shared" si="2"/>
        <v>635439.33333333337</v>
      </c>
      <c r="L42" s="6">
        <f t="shared" si="3"/>
        <v>98981.531617435452</v>
      </c>
      <c r="M42" s="7">
        <f t="shared" si="4"/>
        <v>3.0506992111026456E-2</v>
      </c>
      <c r="N42" s="7">
        <f t="shared" si="5"/>
        <v>2.4820802399619989E-2</v>
      </c>
      <c r="O42" s="7">
        <f t="shared" si="6"/>
        <v>3.2723117733931537E-2</v>
      </c>
      <c r="P42" s="7">
        <f t="shared" si="7"/>
        <v>2.9350304081525991E-2</v>
      </c>
      <c r="Q42" s="7">
        <f t="shared" si="8"/>
        <v>3.3281719015014937E-3</v>
      </c>
      <c r="R42" s="7">
        <v>0.26075344023989799</v>
      </c>
      <c r="S42" s="7">
        <f t="shared" si="10"/>
        <v>0.11255960440837585</v>
      </c>
      <c r="T42" s="7">
        <f t="shared" si="11"/>
        <v>11.255960440837585</v>
      </c>
      <c r="U42" s="7">
        <f t="shared" si="9"/>
        <v>1.2763673984279993</v>
      </c>
      <c r="V42" s="7"/>
      <c r="W42" s="7"/>
      <c r="X42" s="7"/>
    </row>
  </sheetData>
  <mergeCells count="9">
    <mergeCell ref="A40:A42"/>
    <mergeCell ref="A5:A14"/>
    <mergeCell ref="A15:A18"/>
    <mergeCell ref="A19:A22"/>
    <mergeCell ref="A3:X3"/>
    <mergeCell ref="A23:A25"/>
    <mergeCell ref="A31:A36"/>
    <mergeCell ref="A37:A39"/>
    <mergeCell ref="A26:A30"/>
  </mergeCells>
  <pageMargins left="1" right="1" top="1" bottom="1" header="0.25" footer="0.25"/>
  <pageSetup orientation="portrait"/>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48"/>
  <sheetViews>
    <sheetView showGridLines="0" topLeftCell="A8" zoomScale="125" workbookViewId="0">
      <pane xSplit="1" topLeftCell="J1" activePane="topRight" state="frozen"/>
      <selection pane="topRight" activeCell="A2" sqref="A2"/>
    </sheetView>
  </sheetViews>
  <sheetFormatPr baseColWidth="10" defaultColWidth="16.33203125" defaultRowHeight="20" customHeight="1" x14ac:dyDescent="0.15"/>
  <cols>
    <col min="1" max="1" width="9.1640625" style="16" bestFit="1" customWidth="1"/>
    <col min="2" max="2" width="9.5" style="16" bestFit="1" customWidth="1"/>
    <col min="3" max="5" width="8.1640625" style="16" bestFit="1" customWidth="1"/>
    <col min="6" max="8" width="9.33203125" style="16" bestFit="1" customWidth="1"/>
    <col min="9" max="9" width="8.1640625" style="16" bestFit="1" customWidth="1"/>
    <col min="10" max="10" width="6.83203125" style="16" bestFit="1" customWidth="1"/>
    <col min="11" max="11" width="9.33203125" style="16" bestFit="1" customWidth="1"/>
    <col min="12" max="12" width="8.33203125" style="16" bestFit="1" customWidth="1"/>
    <col min="13" max="15" width="11.1640625" style="16" bestFit="1" customWidth="1"/>
    <col min="16" max="16" width="11.83203125" style="16" bestFit="1" customWidth="1"/>
    <col min="17" max="17" width="11.1640625" style="16" bestFit="1" customWidth="1"/>
    <col min="18" max="18" width="23.33203125" style="16" bestFit="1" customWidth="1"/>
    <col min="19" max="19" width="11.33203125" style="16" bestFit="1" customWidth="1"/>
    <col min="20" max="20" width="21.83203125" style="16" bestFit="1" customWidth="1"/>
    <col min="21" max="21" width="18" style="16" bestFit="1" customWidth="1"/>
    <col min="22" max="22" width="21" style="16" bestFit="1" customWidth="1"/>
    <col min="23" max="23" width="22.5" style="16" bestFit="1" customWidth="1"/>
    <col min="24" max="24" width="18.33203125" style="16" bestFit="1" customWidth="1"/>
    <col min="25" max="25" width="16.33203125" style="16" customWidth="1"/>
    <col min="26" max="16384" width="16.33203125" style="16"/>
  </cols>
  <sheetData>
    <row r="1" spans="1:24" ht="16" x14ac:dyDescent="0.15">
      <c r="A1" s="22" t="s">
        <v>95</v>
      </c>
      <c r="B1" s="22"/>
      <c r="C1" s="22"/>
      <c r="D1" s="22"/>
      <c r="E1" s="22"/>
      <c r="F1" s="22"/>
      <c r="G1" s="22"/>
      <c r="H1" s="22"/>
      <c r="I1" s="22"/>
      <c r="J1" s="22"/>
      <c r="K1" s="22"/>
      <c r="L1" s="22"/>
      <c r="M1" s="22"/>
      <c r="N1" s="22"/>
      <c r="O1" s="22"/>
      <c r="P1" s="22"/>
      <c r="Q1" s="22"/>
      <c r="R1" s="22"/>
      <c r="S1" s="22"/>
      <c r="T1" s="22"/>
      <c r="U1" s="22"/>
      <c r="V1" s="22"/>
      <c r="W1" s="22"/>
      <c r="X1" s="22"/>
    </row>
    <row r="2" spans="1:24" ht="17" x14ac:dyDescent="0.15">
      <c r="A2" s="3" t="s">
        <v>33</v>
      </c>
      <c r="B2" s="3" t="s">
        <v>34</v>
      </c>
      <c r="C2" s="3" t="s">
        <v>35</v>
      </c>
      <c r="D2" s="3" t="s">
        <v>36</v>
      </c>
      <c r="E2" s="3" t="s">
        <v>37</v>
      </c>
      <c r="F2" s="3" t="s">
        <v>38</v>
      </c>
      <c r="G2" s="3" t="s">
        <v>39</v>
      </c>
      <c r="H2" s="3" t="s">
        <v>40</v>
      </c>
      <c r="I2" s="3" t="s">
        <v>41</v>
      </c>
      <c r="J2" s="3" t="s">
        <v>42</v>
      </c>
      <c r="K2" s="3" t="s">
        <v>43</v>
      </c>
      <c r="L2" s="3" t="s">
        <v>44</v>
      </c>
      <c r="M2" s="3" t="s">
        <v>45</v>
      </c>
      <c r="N2" s="3" t="s">
        <v>46</v>
      </c>
      <c r="O2" s="3" t="s">
        <v>47</v>
      </c>
      <c r="P2" s="3" t="s">
        <v>48</v>
      </c>
      <c r="Q2" s="3" t="s">
        <v>49</v>
      </c>
      <c r="R2" s="3" t="s">
        <v>50</v>
      </c>
      <c r="S2" s="3" t="s">
        <v>51</v>
      </c>
      <c r="T2" s="3" t="s">
        <v>52</v>
      </c>
      <c r="U2" s="3" t="s">
        <v>53</v>
      </c>
      <c r="V2" s="3" t="s">
        <v>54</v>
      </c>
      <c r="W2" s="3" t="s">
        <v>55</v>
      </c>
      <c r="X2" s="3" t="s">
        <v>56</v>
      </c>
    </row>
    <row r="3" spans="1:24" ht="16" x14ac:dyDescent="0.15">
      <c r="A3" s="20" t="s">
        <v>57</v>
      </c>
      <c r="B3" s="9">
        <v>45481</v>
      </c>
      <c r="C3" s="5">
        <v>148026</v>
      </c>
      <c r="D3" s="5">
        <v>155515</v>
      </c>
      <c r="E3" s="5">
        <v>151409</v>
      </c>
      <c r="F3" s="5">
        <v>640083</v>
      </c>
      <c r="G3" s="5">
        <v>628014</v>
      </c>
      <c r="H3" s="5">
        <v>608523</v>
      </c>
      <c r="I3" s="6">
        <f t="shared" ref="I3:I22" si="0">AVERAGE(C3:E3)</f>
        <v>151650</v>
      </c>
      <c r="J3" s="6">
        <f t="shared" ref="J3:J22" si="1">STDEV(C3:E3)</f>
        <v>3750.3121203441187</v>
      </c>
      <c r="K3" s="6">
        <f t="shared" ref="K3:K22" si="2">AVERAGE(F3:H3)</f>
        <v>625540</v>
      </c>
      <c r="L3" s="6">
        <f t="shared" ref="L3:L22" si="3">STDEV(F3:H3)</f>
        <v>15924.789072386486</v>
      </c>
      <c r="M3" s="7">
        <f t="shared" ref="M3:M22" si="4">C3/F3</f>
        <v>0.23126063338660768</v>
      </c>
      <c r="N3" s="7">
        <f t="shared" ref="N3:N22" si="5">D3/G3</f>
        <v>0.24762982990825044</v>
      </c>
      <c r="O3" s="7">
        <f t="shared" ref="O3:O22" si="6">E3/H3</f>
        <v>0.24881393143726696</v>
      </c>
      <c r="P3" s="7">
        <f t="shared" ref="P3:P22" si="7">AVERAGE(M3:O3)</f>
        <v>0.24256813157737503</v>
      </c>
      <c r="Q3" s="7">
        <f t="shared" ref="Q3:Q22" si="8">STDEV(M3:P3)</f>
        <v>8.0102085119930933E-3</v>
      </c>
      <c r="R3" s="7">
        <v>0.242568131577375</v>
      </c>
      <c r="S3" s="7">
        <v>1</v>
      </c>
      <c r="T3" s="7">
        <f>P3/R3*100</f>
        <v>100.00000000000003</v>
      </c>
      <c r="U3" s="7">
        <f>Q3/R3*100</f>
        <v>3.3022509840448584</v>
      </c>
      <c r="V3" s="7">
        <f>AVERAGE(T3:T5)</f>
        <v>100</v>
      </c>
      <c r="W3" s="7">
        <f>SQRT((U3^2+U4^2+U5^2+U6^2+U7^2+U8^2+U9^2+U10^2)/9)</f>
        <v>7.820054289362492</v>
      </c>
      <c r="X3" s="7">
        <f>STDEV(T3:T5)</f>
        <v>2.0097183471152322E-14</v>
      </c>
    </row>
    <row r="4" spans="1:24" ht="16" x14ac:dyDescent="0.15">
      <c r="A4" s="21"/>
      <c r="B4" s="9">
        <v>45488</v>
      </c>
      <c r="C4" s="5">
        <v>145874</v>
      </c>
      <c r="D4" s="5">
        <v>145983</v>
      </c>
      <c r="E4" s="5">
        <v>156239</v>
      </c>
      <c r="F4" s="5">
        <v>603275</v>
      </c>
      <c r="G4" s="5">
        <v>609412</v>
      </c>
      <c r="H4" s="5">
        <v>714066</v>
      </c>
      <c r="I4" s="6">
        <f t="shared" si="0"/>
        <v>149365.33333333334</v>
      </c>
      <c r="J4" s="6">
        <f t="shared" si="1"/>
        <v>5953.0194299475734</v>
      </c>
      <c r="K4" s="6">
        <f t="shared" si="2"/>
        <v>642251</v>
      </c>
      <c r="L4" s="6">
        <f t="shared" si="3"/>
        <v>62269.264978799933</v>
      </c>
      <c r="M4" s="7">
        <f t="shared" si="4"/>
        <v>0.24180348928763831</v>
      </c>
      <c r="N4" s="7">
        <f t="shared" si="5"/>
        <v>0.2395473013330883</v>
      </c>
      <c r="O4" s="7">
        <f t="shared" si="6"/>
        <v>0.21880190346550599</v>
      </c>
      <c r="P4" s="7">
        <f t="shared" si="7"/>
        <v>0.23338423136207753</v>
      </c>
      <c r="Q4" s="7">
        <f t="shared" si="8"/>
        <v>1.0352320550933197E-2</v>
      </c>
      <c r="R4" s="7">
        <v>0.233384231362077</v>
      </c>
      <c r="S4" s="7">
        <v>1</v>
      </c>
      <c r="T4" s="7">
        <v>100</v>
      </c>
      <c r="U4" s="7">
        <f>(Q4/R4)*100</f>
        <v>4.4357412197537878</v>
      </c>
      <c r="V4" s="7"/>
      <c r="W4" s="7"/>
      <c r="X4" s="7"/>
    </row>
    <row r="5" spans="1:24" ht="16" x14ac:dyDescent="0.15">
      <c r="A5" s="21"/>
      <c r="B5" s="9">
        <v>45491</v>
      </c>
      <c r="C5" s="5">
        <v>96196</v>
      </c>
      <c r="D5" s="5">
        <v>114688</v>
      </c>
      <c r="E5" s="5">
        <v>108932</v>
      </c>
      <c r="F5" s="5">
        <v>322808</v>
      </c>
      <c r="G5" s="5">
        <v>504551</v>
      </c>
      <c r="H5" s="5">
        <v>423933</v>
      </c>
      <c r="I5" s="6">
        <f t="shared" si="0"/>
        <v>106605.33333333333</v>
      </c>
      <c r="J5" s="6">
        <f t="shared" si="1"/>
        <v>9463.0095283336432</v>
      </c>
      <c r="K5" s="6">
        <f t="shared" si="2"/>
        <v>417097.33333333331</v>
      </c>
      <c r="L5" s="6">
        <f t="shared" si="3"/>
        <v>91064.121729325125</v>
      </c>
      <c r="M5" s="7">
        <f t="shared" si="4"/>
        <v>0.29799757131173948</v>
      </c>
      <c r="N5" s="7">
        <f t="shared" si="5"/>
        <v>0.22730705121979741</v>
      </c>
      <c r="O5" s="7">
        <f t="shared" si="6"/>
        <v>0.25695569818815711</v>
      </c>
      <c r="P5" s="7">
        <f t="shared" si="7"/>
        <v>0.26075344023989799</v>
      </c>
      <c r="Q5" s="7">
        <f t="shared" si="8"/>
        <v>2.8983955805882072E-2</v>
      </c>
      <c r="R5" s="7">
        <v>0.26075344023989799</v>
      </c>
      <c r="S5" s="7">
        <v>1</v>
      </c>
      <c r="T5" s="7">
        <v>100</v>
      </c>
      <c r="U5" s="7">
        <f>(Q5/R5)*100</f>
        <v>11.115464393956335</v>
      </c>
      <c r="V5" s="7"/>
      <c r="W5" s="7"/>
      <c r="X5" s="7"/>
    </row>
    <row r="6" spans="1:24" ht="16" x14ac:dyDescent="0.15">
      <c r="A6" s="21"/>
      <c r="B6" s="9">
        <v>44734</v>
      </c>
      <c r="C6" s="5">
        <v>2605</v>
      </c>
      <c r="D6" s="5">
        <v>2657</v>
      </c>
      <c r="E6" s="5">
        <v>2984</v>
      </c>
      <c r="F6" s="5">
        <v>2070</v>
      </c>
      <c r="G6" s="5">
        <v>1735</v>
      </c>
      <c r="H6" s="5">
        <v>2168</v>
      </c>
      <c r="I6" s="6">
        <f t="shared" si="0"/>
        <v>2748.6666666666665</v>
      </c>
      <c r="J6" s="6">
        <f t="shared" si="1"/>
        <v>205.45640251239027</v>
      </c>
      <c r="K6" s="6">
        <f t="shared" si="2"/>
        <v>1991</v>
      </c>
      <c r="L6" s="6">
        <f t="shared" si="3"/>
        <v>227.05285728217561</v>
      </c>
      <c r="M6" s="7">
        <f t="shared" si="4"/>
        <v>1.2584541062801933</v>
      </c>
      <c r="N6" s="7">
        <f t="shared" si="5"/>
        <v>1.5314121037463977</v>
      </c>
      <c r="O6" s="7">
        <f t="shared" si="6"/>
        <v>1.3763837638376384</v>
      </c>
      <c r="P6" s="7">
        <f t="shared" si="7"/>
        <v>1.3887499912880763</v>
      </c>
      <c r="Q6" s="7">
        <f t="shared" si="8"/>
        <v>0.11177718843367844</v>
      </c>
      <c r="R6" s="7">
        <v>1.3887499912880801</v>
      </c>
      <c r="S6" s="7">
        <v>1</v>
      </c>
      <c r="T6" s="7">
        <f>P6/R6*100</f>
        <v>99.99999999999973</v>
      </c>
      <c r="U6" s="7">
        <f>Q6/R6*100</f>
        <v>8.0487624939607691</v>
      </c>
      <c r="V6" s="7"/>
      <c r="W6" s="7"/>
      <c r="X6" s="7"/>
    </row>
    <row r="7" spans="1:24" ht="16" x14ac:dyDescent="0.15">
      <c r="A7" s="21"/>
      <c r="B7" s="10">
        <v>44750</v>
      </c>
      <c r="C7" s="11">
        <v>1076</v>
      </c>
      <c r="D7" s="11">
        <v>1043</v>
      </c>
      <c r="E7" s="11">
        <v>1091</v>
      </c>
      <c r="F7" s="11">
        <v>2293</v>
      </c>
      <c r="G7" s="11">
        <v>2443</v>
      </c>
      <c r="H7" s="11">
        <v>2350</v>
      </c>
      <c r="I7" s="6">
        <f t="shared" si="0"/>
        <v>1070</v>
      </c>
      <c r="J7" s="6">
        <f t="shared" si="1"/>
        <v>24.556058315617349</v>
      </c>
      <c r="K7" s="6">
        <f t="shared" si="2"/>
        <v>2362</v>
      </c>
      <c r="L7" s="6">
        <f t="shared" si="3"/>
        <v>75.716576784743779</v>
      </c>
      <c r="M7" s="7">
        <f t="shared" si="4"/>
        <v>0.46925425207152205</v>
      </c>
      <c r="N7" s="7">
        <f t="shared" si="5"/>
        <v>0.42693409742120342</v>
      </c>
      <c r="O7" s="7">
        <f t="shared" si="6"/>
        <v>0.4642553191489362</v>
      </c>
      <c r="P7" s="7">
        <f t="shared" si="7"/>
        <v>0.45348122288055387</v>
      </c>
      <c r="Q7" s="7">
        <f t="shared" si="8"/>
        <v>1.8882262138613912E-2</v>
      </c>
      <c r="R7" s="7">
        <v>0.45348122288055398</v>
      </c>
      <c r="S7" s="7">
        <v>1</v>
      </c>
      <c r="T7" s="7">
        <f>P7/R7*100</f>
        <v>99.999999999999972</v>
      </c>
      <c r="U7" s="7">
        <f>(Q7/R7)*100</f>
        <v>4.1638465245974388</v>
      </c>
      <c r="V7" s="7"/>
      <c r="W7" s="7"/>
      <c r="X7" s="7"/>
    </row>
    <row r="8" spans="1:24" ht="16" x14ac:dyDescent="0.15">
      <c r="A8" s="21"/>
      <c r="B8" s="9">
        <v>44754</v>
      </c>
      <c r="C8" s="5">
        <v>2189</v>
      </c>
      <c r="D8" s="5">
        <v>1556</v>
      </c>
      <c r="E8" s="5">
        <v>1840</v>
      </c>
      <c r="F8" s="5">
        <v>2673</v>
      </c>
      <c r="G8" s="5">
        <v>2379</v>
      </c>
      <c r="H8" s="5">
        <v>2583</v>
      </c>
      <c r="I8" s="6">
        <f t="shared" si="0"/>
        <v>1861.6666666666667</v>
      </c>
      <c r="J8" s="6">
        <f t="shared" si="1"/>
        <v>317.05572591160222</v>
      </c>
      <c r="K8" s="6">
        <f t="shared" si="2"/>
        <v>2545</v>
      </c>
      <c r="L8" s="6">
        <f t="shared" si="3"/>
        <v>150.63864046120437</v>
      </c>
      <c r="M8" s="7">
        <f t="shared" si="4"/>
        <v>0.81893004115226342</v>
      </c>
      <c r="N8" s="7">
        <f t="shared" si="5"/>
        <v>0.65405632618747378</v>
      </c>
      <c r="O8" s="7">
        <f t="shared" si="6"/>
        <v>0.71234998064266353</v>
      </c>
      <c r="P8" s="7">
        <f t="shared" si="7"/>
        <v>0.72844544932746691</v>
      </c>
      <c r="Q8" s="7">
        <f t="shared" si="8"/>
        <v>6.8264844811514749E-2</v>
      </c>
      <c r="R8" s="7">
        <v>0.72844544932746702</v>
      </c>
      <c r="S8" s="7">
        <v>1</v>
      </c>
      <c r="T8" s="7">
        <f>P8/R8*100</f>
        <v>99.999999999999986</v>
      </c>
      <c r="U8" s="7">
        <f>(Q8/R8)*100</f>
        <v>9.3713049995081814</v>
      </c>
      <c r="V8" s="7"/>
      <c r="W8" s="7"/>
      <c r="X8" s="7"/>
    </row>
    <row r="9" spans="1:24" ht="16" x14ac:dyDescent="0.15">
      <c r="A9" s="21"/>
      <c r="B9" s="9">
        <v>44699</v>
      </c>
      <c r="C9" s="5">
        <v>1329</v>
      </c>
      <c r="D9" s="5">
        <v>1371</v>
      </c>
      <c r="E9" s="5">
        <v>1265</v>
      </c>
      <c r="F9" s="5">
        <v>910</v>
      </c>
      <c r="G9" s="5">
        <v>1057</v>
      </c>
      <c r="H9" s="5">
        <v>759</v>
      </c>
      <c r="I9" s="6">
        <f t="shared" si="0"/>
        <v>1321.6666666666667</v>
      </c>
      <c r="J9" s="6">
        <f t="shared" si="1"/>
        <v>53.379146989562628</v>
      </c>
      <c r="K9" s="6">
        <f t="shared" si="2"/>
        <v>908.66666666666663</v>
      </c>
      <c r="L9" s="6">
        <f t="shared" si="3"/>
        <v>149.00447420575415</v>
      </c>
      <c r="M9" s="7">
        <f t="shared" si="4"/>
        <v>1.4604395604395604</v>
      </c>
      <c r="N9" s="7">
        <f t="shared" si="5"/>
        <v>1.2970671712393567</v>
      </c>
      <c r="O9" s="7">
        <f t="shared" si="6"/>
        <v>1.6666666666666667</v>
      </c>
      <c r="P9" s="7">
        <f t="shared" si="7"/>
        <v>1.4747244661151946</v>
      </c>
      <c r="Q9" s="7">
        <f t="shared" si="8"/>
        <v>0.15122607943661012</v>
      </c>
      <c r="R9" s="7">
        <v>1.4747244661151999</v>
      </c>
      <c r="S9" s="7">
        <v>1</v>
      </c>
      <c r="T9" s="7">
        <f>P9/R9*100</f>
        <v>99.999999999999631</v>
      </c>
      <c r="U9" s="7">
        <f>Q9/R9*100</f>
        <v>10.254531128447212</v>
      </c>
      <c r="V9" s="8"/>
      <c r="W9" s="8"/>
      <c r="X9" s="8"/>
    </row>
    <row r="10" spans="1:24" ht="16" x14ac:dyDescent="0.15">
      <c r="A10" s="21"/>
      <c r="B10" s="9">
        <v>44708</v>
      </c>
      <c r="C10" s="5">
        <v>2195</v>
      </c>
      <c r="D10" s="5">
        <v>2230</v>
      </c>
      <c r="E10" s="5">
        <v>2575</v>
      </c>
      <c r="F10" s="5">
        <v>1226</v>
      </c>
      <c r="G10" s="5">
        <v>1605</v>
      </c>
      <c r="H10" s="5">
        <v>1735</v>
      </c>
      <c r="I10" s="6">
        <f t="shared" si="0"/>
        <v>2333.3333333333335</v>
      </c>
      <c r="J10" s="6">
        <f t="shared" si="1"/>
        <v>210.01984033260604</v>
      </c>
      <c r="K10" s="6">
        <f t="shared" si="2"/>
        <v>1522</v>
      </c>
      <c r="L10" s="6">
        <f t="shared" si="3"/>
        <v>264.45604549716762</v>
      </c>
      <c r="M10" s="7">
        <f t="shared" si="4"/>
        <v>1.7903752039151712</v>
      </c>
      <c r="N10" s="7">
        <f t="shared" si="5"/>
        <v>1.3894080996884735</v>
      </c>
      <c r="O10" s="7">
        <f t="shared" si="6"/>
        <v>1.484149855907781</v>
      </c>
      <c r="P10" s="7">
        <f t="shared" si="7"/>
        <v>1.5546443865038089</v>
      </c>
      <c r="Q10" s="7">
        <f t="shared" si="8"/>
        <v>0.17111548498202722</v>
      </c>
      <c r="R10" s="7">
        <v>1.55464438650381</v>
      </c>
      <c r="S10" s="7">
        <v>1</v>
      </c>
      <c r="T10" s="7">
        <f>P10/R10*100</f>
        <v>99.999999999999929</v>
      </c>
      <c r="U10" s="7">
        <f t="shared" ref="U10:U22" si="9">(Q10/R10)*100</f>
        <v>11.00672838544404</v>
      </c>
      <c r="V10" s="7"/>
      <c r="W10" s="7"/>
      <c r="X10" s="7"/>
    </row>
    <row r="11" spans="1:24" ht="16" x14ac:dyDescent="0.15">
      <c r="A11" s="20" t="s">
        <v>58</v>
      </c>
      <c r="B11" s="9">
        <v>45481</v>
      </c>
      <c r="C11" s="5">
        <v>712</v>
      </c>
      <c r="D11" s="5">
        <v>831</v>
      </c>
      <c r="E11" s="5">
        <v>850</v>
      </c>
      <c r="F11" s="5">
        <v>305708</v>
      </c>
      <c r="G11" s="5">
        <v>327639</v>
      </c>
      <c r="H11" s="5">
        <v>266968</v>
      </c>
      <c r="I11" s="6">
        <f t="shared" si="0"/>
        <v>797.66666666666663</v>
      </c>
      <c r="J11" s="6">
        <f t="shared" si="1"/>
        <v>74.795276143171861</v>
      </c>
      <c r="K11" s="6">
        <f t="shared" si="2"/>
        <v>300105</v>
      </c>
      <c r="L11" s="6">
        <f t="shared" si="3"/>
        <v>30721.128999436201</v>
      </c>
      <c r="M11" s="7">
        <f t="shared" si="4"/>
        <v>2.3290198490062411E-3</v>
      </c>
      <c r="N11" s="7">
        <f t="shared" si="5"/>
        <v>2.5363280928094641E-3</v>
      </c>
      <c r="O11" s="7">
        <f t="shared" si="6"/>
        <v>3.1839021905247073E-3</v>
      </c>
      <c r="P11" s="7">
        <f t="shared" si="7"/>
        <v>2.683083377446804E-3</v>
      </c>
      <c r="Q11" s="7">
        <f t="shared" si="8"/>
        <v>3.641051035408722E-4</v>
      </c>
      <c r="R11" s="7">
        <v>0.24253595999233499</v>
      </c>
      <c r="S11" s="7">
        <f t="shared" ref="S11:S22" si="10">P11/R11</f>
        <v>1.1062620889420271E-2</v>
      </c>
      <c r="T11" s="7">
        <f t="shared" ref="T11:T22" si="11">S11*100</f>
        <v>1.1062620889420272</v>
      </c>
      <c r="U11" s="7">
        <f t="shared" si="9"/>
        <v>0.15012417274221077</v>
      </c>
      <c r="V11" s="7">
        <f>AVERAGE(T11:T13)</f>
        <v>1.8790690339411178</v>
      </c>
      <c r="W11" s="7">
        <f>SQRT((U11^2+U12^2+U13^2)/3)</f>
        <v>1.742066104146478</v>
      </c>
      <c r="X11" s="7">
        <f>STDEV(T11:T13)</f>
        <v>1.4688237394114054</v>
      </c>
    </row>
    <row r="12" spans="1:24" ht="16" x14ac:dyDescent="0.15">
      <c r="A12" s="21"/>
      <c r="B12" s="9">
        <v>45488</v>
      </c>
      <c r="C12" s="5">
        <v>1164</v>
      </c>
      <c r="D12" s="5">
        <v>1322</v>
      </c>
      <c r="E12" s="5">
        <v>1391</v>
      </c>
      <c r="F12" s="5">
        <v>552105</v>
      </c>
      <c r="G12" s="5">
        <v>632478</v>
      </c>
      <c r="H12" s="5">
        <v>550831</v>
      </c>
      <c r="I12" s="6">
        <f t="shared" si="0"/>
        <v>1292.3333333333333</v>
      </c>
      <c r="J12" s="6">
        <f t="shared" si="1"/>
        <v>116.37153145564997</v>
      </c>
      <c r="K12" s="6">
        <f t="shared" si="2"/>
        <v>578471.33333333337</v>
      </c>
      <c r="L12" s="6">
        <f t="shared" si="3"/>
        <v>46775.482919295806</v>
      </c>
      <c r="M12" s="7">
        <f t="shared" si="4"/>
        <v>2.1082946178716004E-3</v>
      </c>
      <c r="N12" s="7">
        <f t="shared" si="5"/>
        <v>2.0901912793804688E-3</v>
      </c>
      <c r="O12" s="7">
        <f t="shared" si="6"/>
        <v>2.5252754474602919E-3</v>
      </c>
      <c r="P12" s="7">
        <f t="shared" si="7"/>
        <v>2.2412537815707872E-3</v>
      </c>
      <c r="Q12" s="7">
        <f t="shared" si="8"/>
        <v>2.0096958764469528E-4</v>
      </c>
      <c r="R12" s="7">
        <v>0.23395468612519599</v>
      </c>
      <c r="S12" s="7">
        <f t="shared" si="10"/>
        <v>9.5798627447514634E-3</v>
      </c>
      <c r="T12" s="7">
        <f t="shared" si="11"/>
        <v>0.95798627447514639</v>
      </c>
      <c r="U12" s="7">
        <f t="shared" si="9"/>
        <v>8.590107382467671E-2</v>
      </c>
      <c r="V12" s="7"/>
      <c r="W12" s="7"/>
      <c r="X12" s="7"/>
    </row>
    <row r="13" spans="1:24" ht="16" x14ac:dyDescent="0.15">
      <c r="A13" s="21"/>
      <c r="B13" s="9">
        <v>45491</v>
      </c>
      <c r="C13" s="5">
        <v>6884</v>
      </c>
      <c r="D13" s="5">
        <v>1831</v>
      </c>
      <c r="E13" s="5">
        <v>1227</v>
      </c>
      <c r="F13" s="5">
        <v>332836</v>
      </c>
      <c r="G13" s="5">
        <v>412067</v>
      </c>
      <c r="H13" s="5">
        <v>382576</v>
      </c>
      <c r="I13" s="6">
        <f t="shared" si="0"/>
        <v>3314</v>
      </c>
      <c r="J13" s="6">
        <f t="shared" si="1"/>
        <v>3106.4254377016682</v>
      </c>
      <c r="K13" s="6">
        <f t="shared" si="2"/>
        <v>375826.33333333331</v>
      </c>
      <c r="L13" s="6">
        <f t="shared" si="3"/>
        <v>40044.429579322677</v>
      </c>
      <c r="M13" s="7">
        <f t="shared" si="4"/>
        <v>2.068285882536745E-2</v>
      </c>
      <c r="N13" s="7">
        <f t="shared" si="5"/>
        <v>4.4434521570521296E-3</v>
      </c>
      <c r="O13" s="7">
        <f t="shared" si="6"/>
        <v>3.2072058885031993E-3</v>
      </c>
      <c r="P13" s="7">
        <f t="shared" si="7"/>
        <v>9.444505623640926E-3</v>
      </c>
      <c r="Q13" s="7">
        <f t="shared" si="8"/>
        <v>7.9627262175795428E-3</v>
      </c>
      <c r="R13" s="7">
        <v>0.264332904886943</v>
      </c>
      <c r="S13" s="7">
        <f t="shared" si="10"/>
        <v>3.5729587384061796E-2</v>
      </c>
      <c r="T13" s="7">
        <f t="shared" si="11"/>
        <v>3.5729587384061796</v>
      </c>
      <c r="U13" s="7">
        <f t="shared" si="9"/>
        <v>3.0123855450327897</v>
      </c>
      <c r="V13" s="7"/>
      <c r="W13" s="7"/>
      <c r="X13" s="7"/>
    </row>
    <row r="14" spans="1:24" ht="16" x14ac:dyDescent="0.15">
      <c r="A14" s="20" t="s">
        <v>59</v>
      </c>
      <c r="B14" s="9">
        <v>45481</v>
      </c>
      <c r="C14" s="5">
        <v>27516</v>
      </c>
      <c r="D14" s="5">
        <v>30029</v>
      </c>
      <c r="E14" s="5">
        <v>31815</v>
      </c>
      <c r="F14" s="5">
        <v>407341</v>
      </c>
      <c r="G14" s="5">
        <v>402250</v>
      </c>
      <c r="H14" s="5">
        <v>437647</v>
      </c>
      <c r="I14" s="6">
        <f t="shared" si="0"/>
        <v>29786.666666666668</v>
      </c>
      <c r="J14" s="6">
        <f t="shared" si="1"/>
        <v>2159.7208924611841</v>
      </c>
      <c r="K14" s="6">
        <f t="shared" si="2"/>
        <v>415746</v>
      </c>
      <c r="L14" s="6">
        <f t="shared" si="3"/>
        <v>19136.873333959233</v>
      </c>
      <c r="M14" s="7">
        <f t="shared" si="4"/>
        <v>6.7550283423470747E-2</v>
      </c>
      <c r="N14" s="7">
        <f t="shared" si="5"/>
        <v>7.4652579241765077E-2</v>
      </c>
      <c r="O14" s="7">
        <f t="shared" si="6"/>
        <v>7.2695574287039558E-2</v>
      </c>
      <c r="P14" s="7">
        <f t="shared" si="7"/>
        <v>7.1632812317425132E-2</v>
      </c>
      <c r="Q14" s="7">
        <f t="shared" si="8"/>
        <v>2.9953017350159497E-3</v>
      </c>
      <c r="R14" s="7">
        <v>0.24253595999233499</v>
      </c>
      <c r="S14" s="7">
        <f t="shared" si="10"/>
        <v>0.2953492435500657</v>
      </c>
      <c r="T14" s="7">
        <f t="shared" si="11"/>
        <v>29.53492435500657</v>
      </c>
      <c r="U14" s="7">
        <f t="shared" si="9"/>
        <v>1.2349928378087158</v>
      </c>
      <c r="V14" s="7">
        <f>AVERAGE(T14:T16)</f>
        <v>23.553318531915505</v>
      </c>
      <c r="W14" s="7">
        <f>SQRT((U14^2+U15^2+U16^2)/3)</f>
        <v>1.081561004331987</v>
      </c>
      <c r="X14" s="7">
        <f>STDEV(T14:T16)</f>
        <v>5.247112611595961</v>
      </c>
    </row>
    <row r="15" spans="1:24" ht="16" x14ac:dyDescent="0.15">
      <c r="A15" s="21"/>
      <c r="B15" s="9">
        <v>45488</v>
      </c>
      <c r="C15" s="5">
        <v>21814</v>
      </c>
      <c r="D15" s="5">
        <v>22944</v>
      </c>
      <c r="E15" s="5">
        <v>23325</v>
      </c>
      <c r="F15" s="5">
        <v>465277</v>
      </c>
      <c r="G15" s="5">
        <v>470974</v>
      </c>
      <c r="H15" s="5">
        <v>427334</v>
      </c>
      <c r="I15" s="6">
        <f t="shared" si="0"/>
        <v>22694.333333333332</v>
      </c>
      <c r="J15" s="6">
        <f t="shared" si="1"/>
        <v>785.83098267587627</v>
      </c>
      <c r="K15" s="6">
        <f t="shared" si="2"/>
        <v>454528.33333333331</v>
      </c>
      <c r="L15" s="6">
        <f t="shared" si="3"/>
        <v>23722.621615945682</v>
      </c>
      <c r="M15" s="7">
        <f t="shared" si="4"/>
        <v>4.6883899268607733E-2</v>
      </c>
      <c r="N15" s="7">
        <f t="shared" si="5"/>
        <v>4.8716065005711566E-2</v>
      </c>
      <c r="O15" s="7">
        <f t="shared" si="6"/>
        <v>5.4582598155073082E-2</v>
      </c>
      <c r="P15" s="7">
        <f t="shared" si="7"/>
        <v>5.0060854143130794E-2</v>
      </c>
      <c r="Q15" s="7">
        <f t="shared" si="8"/>
        <v>3.2836803035827819E-3</v>
      </c>
      <c r="R15" s="7">
        <v>0.23395468612519599</v>
      </c>
      <c r="S15" s="7">
        <f t="shared" si="10"/>
        <v>0.21397671050000583</v>
      </c>
      <c r="T15" s="7">
        <f t="shared" si="11"/>
        <v>21.397671050000582</v>
      </c>
      <c r="U15" s="7">
        <f t="shared" si="9"/>
        <v>1.4035539778953556</v>
      </c>
      <c r="V15" s="7"/>
      <c r="W15" s="7"/>
      <c r="X15" s="7"/>
    </row>
    <row r="16" spans="1:24" ht="16" x14ac:dyDescent="0.15">
      <c r="A16" s="21"/>
      <c r="B16" s="9">
        <v>45491</v>
      </c>
      <c r="C16" s="5">
        <v>13946</v>
      </c>
      <c r="D16" s="5">
        <v>14880</v>
      </c>
      <c r="E16" s="5">
        <v>14385</v>
      </c>
      <c r="F16" s="5">
        <v>265314</v>
      </c>
      <c r="G16" s="5">
        <v>287226</v>
      </c>
      <c r="H16" s="5">
        <v>276275</v>
      </c>
      <c r="I16" s="6">
        <f t="shared" si="0"/>
        <v>14403.666666666666</v>
      </c>
      <c r="J16" s="6">
        <f t="shared" si="1"/>
        <v>467.27971637268115</v>
      </c>
      <c r="K16" s="6">
        <f t="shared" si="2"/>
        <v>276271.66666666669</v>
      </c>
      <c r="L16" s="6">
        <f t="shared" si="3"/>
        <v>10956.000380309109</v>
      </c>
      <c r="M16" s="7">
        <f t="shared" si="4"/>
        <v>5.2564131557324527E-2</v>
      </c>
      <c r="N16" s="7">
        <f t="shared" si="5"/>
        <v>5.1805895009504707E-2</v>
      </c>
      <c r="O16" s="7">
        <f t="shared" si="6"/>
        <v>5.2067686182245949E-2</v>
      </c>
      <c r="P16" s="7">
        <f t="shared" si="7"/>
        <v>5.2145904249691725E-2</v>
      </c>
      <c r="Q16" s="7">
        <f t="shared" si="8"/>
        <v>3.1445107215447016E-4</v>
      </c>
      <c r="R16" s="7">
        <v>0.264332904886943</v>
      </c>
      <c r="S16" s="7">
        <f t="shared" si="10"/>
        <v>0.1972736019073936</v>
      </c>
      <c r="T16" s="7">
        <f t="shared" si="11"/>
        <v>19.727360190739361</v>
      </c>
      <c r="U16" s="7">
        <f t="shared" si="9"/>
        <v>0.1189602453349359</v>
      </c>
      <c r="V16" s="7"/>
      <c r="W16" s="7"/>
      <c r="X16" s="7"/>
    </row>
    <row r="17" spans="1:24" ht="16" x14ac:dyDescent="0.15">
      <c r="A17" s="20" t="s">
        <v>31</v>
      </c>
      <c r="B17" s="9">
        <v>44750</v>
      </c>
      <c r="C17" s="11">
        <v>4313</v>
      </c>
      <c r="D17" s="11">
        <v>4486</v>
      </c>
      <c r="E17" s="11">
        <v>4900</v>
      </c>
      <c r="F17" s="11">
        <v>6437</v>
      </c>
      <c r="G17" s="11">
        <v>6205</v>
      </c>
      <c r="H17" s="11">
        <v>6439</v>
      </c>
      <c r="I17" s="6">
        <f t="shared" si="0"/>
        <v>4566.333333333333</v>
      </c>
      <c r="J17" s="6">
        <f t="shared" si="1"/>
        <v>301.63277894375693</v>
      </c>
      <c r="K17" s="6">
        <f t="shared" si="2"/>
        <v>6360.333333333333</v>
      </c>
      <c r="L17" s="6">
        <f t="shared" si="3"/>
        <v>134.52632951706269</v>
      </c>
      <c r="M17" s="7">
        <f t="shared" si="4"/>
        <v>0.67003262389311791</v>
      </c>
      <c r="N17" s="7">
        <f t="shared" si="5"/>
        <v>0.7229653505237712</v>
      </c>
      <c r="O17" s="7">
        <f t="shared" si="6"/>
        <v>0.76098773101413264</v>
      </c>
      <c r="P17" s="7">
        <f t="shared" si="7"/>
        <v>0.71799523514367392</v>
      </c>
      <c r="Q17" s="7">
        <f t="shared" si="8"/>
        <v>3.7298207401227079E-2</v>
      </c>
      <c r="R17" s="7">
        <v>0.45329999999999998</v>
      </c>
      <c r="S17" s="7">
        <f t="shared" si="10"/>
        <v>1.5839294841025235</v>
      </c>
      <c r="T17" s="7">
        <f t="shared" si="11"/>
        <v>158.39294841025236</v>
      </c>
      <c r="U17" s="7">
        <f t="shared" si="9"/>
        <v>8.2281507613560727</v>
      </c>
      <c r="V17" s="7">
        <f>AVERAGE(T17:T19)</f>
        <v>179.51481961639078</v>
      </c>
      <c r="W17" s="7">
        <f>SQRT((U17^2+U18^2+U19^2)/3)</f>
        <v>21.010536337878086</v>
      </c>
      <c r="X17" s="7">
        <f>STDEV(T17:T19)</f>
        <v>28.77208380185326</v>
      </c>
    </row>
    <row r="18" spans="1:24" ht="16" x14ac:dyDescent="0.15">
      <c r="A18" s="21"/>
      <c r="B18" s="9">
        <v>44734</v>
      </c>
      <c r="C18" s="5">
        <v>6670</v>
      </c>
      <c r="D18" s="5">
        <v>7686</v>
      </c>
      <c r="E18" s="5">
        <v>6720</v>
      </c>
      <c r="F18" s="5">
        <v>2555</v>
      </c>
      <c r="G18" s="5">
        <v>2438</v>
      </c>
      <c r="H18" s="5">
        <v>2181</v>
      </c>
      <c r="I18" s="6">
        <f t="shared" si="0"/>
        <v>7025.333333333333</v>
      </c>
      <c r="J18" s="6">
        <f t="shared" si="1"/>
        <v>572.70003783248808</v>
      </c>
      <c r="K18" s="6">
        <f t="shared" si="2"/>
        <v>2391.3333333333335</v>
      </c>
      <c r="L18" s="6">
        <f t="shared" si="3"/>
        <v>191.31736286425581</v>
      </c>
      <c r="M18" s="7">
        <f t="shared" si="4"/>
        <v>2.6105675146771037</v>
      </c>
      <c r="N18" s="7">
        <f t="shared" si="5"/>
        <v>3.1525840853158327</v>
      </c>
      <c r="O18" s="7">
        <f t="shared" si="6"/>
        <v>3.0811554332874826</v>
      </c>
      <c r="P18" s="7">
        <f t="shared" si="7"/>
        <v>2.9481023444268062</v>
      </c>
      <c r="Q18" s="7">
        <f t="shared" si="8"/>
        <v>0.24044796256607839</v>
      </c>
      <c r="R18" s="7">
        <v>1.3887499912880801</v>
      </c>
      <c r="S18" s="7">
        <f t="shared" si="10"/>
        <v>2.1228459859016167</v>
      </c>
      <c r="T18" s="7">
        <f t="shared" si="11"/>
        <v>212.28459859016166</v>
      </c>
      <c r="U18" s="7">
        <f t="shared" si="9"/>
        <v>17.313984811842221</v>
      </c>
      <c r="V18" s="7"/>
      <c r="W18" s="7"/>
      <c r="X18" s="7"/>
    </row>
    <row r="19" spans="1:24" ht="16" x14ac:dyDescent="0.15">
      <c r="A19" s="21"/>
      <c r="B19" s="9">
        <v>44708</v>
      </c>
      <c r="C19" s="5">
        <v>3997</v>
      </c>
      <c r="D19" s="5">
        <v>4561</v>
      </c>
      <c r="E19" s="5">
        <v>4699</v>
      </c>
      <c r="F19" s="5">
        <v>2051</v>
      </c>
      <c r="G19" s="5">
        <v>1566</v>
      </c>
      <c r="H19" s="5">
        <v>1550</v>
      </c>
      <c r="I19" s="6">
        <f t="shared" si="0"/>
        <v>4419</v>
      </c>
      <c r="J19" s="6">
        <f t="shared" si="1"/>
        <v>371.91934609535974</v>
      </c>
      <c r="K19" s="6">
        <f t="shared" si="2"/>
        <v>1722.3333333333333</v>
      </c>
      <c r="L19" s="6">
        <f t="shared" si="3"/>
        <v>284.74608572082781</v>
      </c>
      <c r="M19" s="7">
        <f t="shared" si="4"/>
        <v>1.9488054607508531</v>
      </c>
      <c r="N19" s="7">
        <f t="shared" si="5"/>
        <v>2.912515964240102</v>
      </c>
      <c r="O19" s="7">
        <f t="shared" si="6"/>
        <v>3.0316129032258066</v>
      </c>
      <c r="P19" s="7">
        <f t="shared" si="7"/>
        <v>2.6309781094055871</v>
      </c>
      <c r="Q19" s="7">
        <f t="shared" si="8"/>
        <v>0.484813133862525</v>
      </c>
      <c r="R19" s="7">
        <v>1.5672999999999999</v>
      </c>
      <c r="S19" s="7">
        <f t="shared" si="10"/>
        <v>1.6786691184875819</v>
      </c>
      <c r="T19" s="7">
        <f t="shared" si="11"/>
        <v>167.86691184875821</v>
      </c>
      <c r="U19" s="7">
        <f t="shared" si="9"/>
        <v>30.933014347127223</v>
      </c>
      <c r="V19" s="7"/>
      <c r="W19" s="7"/>
      <c r="X19" s="7"/>
    </row>
    <row r="20" spans="1:24" ht="16" x14ac:dyDescent="0.15">
      <c r="A20" s="20" t="s">
        <v>14</v>
      </c>
      <c r="B20" s="9">
        <v>45481</v>
      </c>
      <c r="C20" s="5">
        <v>73937</v>
      </c>
      <c r="D20" s="5">
        <v>70940</v>
      </c>
      <c r="E20" s="5">
        <v>65488</v>
      </c>
      <c r="F20" s="5">
        <v>156460</v>
      </c>
      <c r="G20" s="5">
        <v>150864</v>
      </c>
      <c r="H20" s="5">
        <v>158714</v>
      </c>
      <c r="I20" s="6">
        <f t="shared" si="0"/>
        <v>70121.666666666672</v>
      </c>
      <c r="J20" s="6">
        <f t="shared" si="1"/>
        <v>4283.5326931556547</v>
      </c>
      <c r="K20" s="6">
        <f t="shared" si="2"/>
        <v>155346</v>
      </c>
      <c r="L20" s="6">
        <f t="shared" si="3"/>
        <v>4041.827804347929</v>
      </c>
      <c r="M20" s="7">
        <f t="shared" si="4"/>
        <v>0.47256167710596958</v>
      </c>
      <c r="N20" s="7">
        <f t="shared" si="5"/>
        <v>0.47022483826492734</v>
      </c>
      <c r="O20" s="7">
        <f t="shared" si="6"/>
        <v>0.41261640434996283</v>
      </c>
      <c r="P20" s="7">
        <f t="shared" si="7"/>
        <v>0.45180097324028656</v>
      </c>
      <c r="Q20" s="7">
        <f t="shared" si="8"/>
        <v>2.7724093412080486E-2</v>
      </c>
      <c r="R20" s="7">
        <v>0.242568131577375</v>
      </c>
      <c r="S20" s="7">
        <f t="shared" si="10"/>
        <v>1.8625734976079078</v>
      </c>
      <c r="T20" s="7">
        <f t="shared" si="11"/>
        <v>186.25734976079079</v>
      </c>
      <c r="U20" s="7">
        <f t="shared" si="9"/>
        <v>11.429404692115124</v>
      </c>
      <c r="V20" s="7">
        <f>AVERAGE(T20:T22)</f>
        <v>159.51548659285211</v>
      </c>
      <c r="W20" s="7">
        <f>SQRT((U20^2+U21^2+U22^2)/3)</f>
        <v>9.6504724251076492</v>
      </c>
      <c r="X20" s="7">
        <f>STDEV(T20:T22)</f>
        <v>23.258585964840478</v>
      </c>
    </row>
    <row r="21" spans="1:24" ht="16" x14ac:dyDescent="0.15">
      <c r="A21" s="21"/>
      <c r="B21" s="9">
        <v>45488</v>
      </c>
      <c r="C21" s="5">
        <v>120480</v>
      </c>
      <c r="D21" s="5">
        <v>120163</v>
      </c>
      <c r="E21" s="5">
        <v>119498</v>
      </c>
      <c r="F21" s="5">
        <v>333277</v>
      </c>
      <c r="G21" s="5">
        <v>366667</v>
      </c>
      <c r="H21" s="5">
        <v>342342</v>
      </c>
      <c r="I21" s="6">
        <f t="shared" si="0"/>
        <v>120047</v>
      </c>
      <c r="J21" s="6">
        <f t="shared" si="1"/>
        <v>501.1716272894945</v>
      </c>
      <c r="K21" s="6">
        <f t="shared" si="2"/>
        <v>347428.66666666669</v>
      </c>
      <c r="L21" s="6">
        <f t="shared" si="3"/>
        <v>17266.402588070665</v>
      </c>
      <c r="M21" s="7">
        <f t="shared" si="4"/>
        <v>0.36150109368483274</v>
      </c>
      <c r="N21" s="7">
        <f t="shared" si="5"/>
        <v>0.32771697480275019</v>
      </c>
      <c r="O21" s="7">
        <f t="shared" si="6"/>
        <v>0.3490602964287175</v>
      </c>
      <c r="P21" s="7">
        <f t="shared" si="7"/>
        <v>0.34609278830543344</v>
      </c>
      <c r="Q21" s="7">
        <f t="shared" si="8"/>
        <v>1.3951015506788723E-2</v>
      </c>
      <c r="R21" s="7">
        <v>0.233384231362077</v>
      </c>
      <c r="S21" s="7">
        <f t="shared" si="10"/>
        <v>1.4829313286744643</v>
      </c>
      <c r="T21" s="7">
        <f t="shared" si="11"/>
        <v>148.29313286744645</v>
      </c>
      <c r="U21" s="7">
        <f t="shared" si="9"/>
        <v>5.9777027031208618</v>
      </c>
      <c r="V21" s="7"/>
      <c r="W21" s="7"/>
      <c r="X21" s="7"/>
    </row>
    <row r="22" spans="1:24" ht="16" x14ac:dyDescent="0.15">
      <c r="A22" s="21"/>
      <c r="B22" s="9">
        <v>45491</v>
      </c>
      <c r="C22" s="5">
        <v>55990</v>
      </c>
      <c r="D22" s="5">
        <v>63753</v>
      </c>
      <c r="E22" s="5">
        <v>62872</v>
      </c>
      <c r="F22" s="5">
        <v>158157</v>
      </c>
      <c r="G22" s="5">
        <v>178186</v>
      </c>
      <c r="H22" s="5">
        <v>151638</v>
      </c>
      <c r="I22" s="6">
        <f t="shared" si="0"/>
        <v>60871.666666666664</v>
      </c>
      <c r="J22" s="6">
        <f t="shared" si="1"/>
        <v>4250.5343585640303</v>
      </c>
      <c r="K22" s="6">
        <f t="shared" si="2"/>
        <v>162660.33333333334</v>
      </c>
      <c r="L22" s="6">
        <f t="shared" si="3"/>
        <v>13835.0671965601</v>
      </c>
      <c r="M22" s="7">
        <f t="shared" si="4"/>
        <v>0.35401531389695051</v>
      </c>
      <c r="N22" s="7">
        <f t="shared" si="5"/>
        <v>0.35778905188959853</v>
      </c>
      <c r="O22" s="7">
        <f t="shared" si="6"/>
        <v>0.41461902689299518</v>
      </c>
      <c r="P22" s="7">
        <f t="shared" si="7"/>
        <v>0.3754744642265147</v>
      </c>
      <c r="Q22" s="7">
        <f t="shared" si="8"/>
        <v>2.7722227716783506E-2</v>
      </c>
      <c r="R22" s="7">
        <v>0.26075344023989799</v>
      </c>
      <c r="S22" s="7">
        <f t="shared" si="10"/>
        <v>1.4399597715031918</v>
      </c>
      <c r="T22" s="7">
        <f t="shared" si="11"/>
        <v>143.99597715031916</v>
      </c>
      <c r="U22" s="7">
        <f t="shared" si="9"/>
        <v>10.631586563643626</v>
      </c>
      <c r="V22" s="7"/>
      <c r="W22" s="7"/>
      <c r="X22" s="7"/>
    </row>
    <row r="23" spans="1:24" ht="16" x14ac:dyDescent="0.15">
      <c r="A23" s="20" t="s">
        <v>29</v>
      </c>
      <c r="B23" s="9">
        <v>44708</v>
      </c>
      <c r="C23" s="5">
        <v>2602</v>
      </c>
      <c r="D23" s="5">
        <v>2875</v>
      </c>
      <c r="E23" s="5">
        <v>3329</v>
      </c>
      <c r="F23" s="5">
        <v>2294</v>
      </c>
      <c r="G23" s="5">
        <v>2736</v>
      </c>
      <c r="H23" s="5">
        <v>2316</v>
      </c>
      <c r="I23" s="6">
        <f t="shared" ref="I23:I48" si="12">AVERAGE(C23:E23)</f>
        <v>2935.3333333333335</v>
      </c>
      <c r="J23" s="6">
        <f t="shared" ref="J23:J48" si="13">STDEV(C23:E23)</f>
        <v>367.23607302841856</v>
      </c>
      <c r="K23" s="6">
        <f t="shared" ref="K23:K48" si="14">AVERAGE(F23:H23)</f>
        <v>2448.6666666666665</v>
      </c>
      <c r="L23" s="6">
        <f t="shared" ref="L23:L48" si="15">STDEV(F23:H23)</f>
        <v>249.08097746181528</v>
      </c>
      <c r="M23" s="7">
        <f t="shared" ref="M23:M48" si="16">C23/F23</f>
        <v>1.134263295553618</v>
      </c>
      <c r="N23" s="7">
        <f t="shared" ref="N23:N48" si="17">D23/G23</f>
        <v>1.0508040935672514</v>
      </c>
      <c r="O23" s="7">
        <f t="shared" ref="O23:O48" si="18">E23/H23</f>
        <v>1.4373920552677029</v>
      </c>
      <c r="P23" s="7">
        <f t="shared" ref="P23:P48" si="19">AVERAGE(M23:O23)</f>
        <v>1.2074864814628574</v>
      </c>
      <c r="Q23" s="7">
        <f t="shared" ref="Q23:Q48" si="20">STDEV(M23:P23)</f>
        <v>0.16609994832218994</v>
      </c>
      <c r="R23" s="7">
        <v>1.5672999999999999</v>
      </c>
      <c r="S23" s="7">
        <f t="shared" ref="S23:S48" si="21">P23/R23</f>
        <v>0.77042460375349808</v>
      </c>
      <c r="T23" s="7">
        <f t="shared" ref="T23:T48" si="22">S23*100</f>
        <v>77.042460375349805</v>
      </c>
      <c r="U23" s="7">
        <f t="shared" ref="U23:U48" si="23">(Q23/R23)*100</f>
        <v>10.597840127747716</v>
      </c>
      <c r="V23" s="7">
        <f>AVERAGE(T23:T27)</f>
        <v>82.214519094941664</v>
      </c>
      <c r="W23" s="7">
        <f>SQRT((U23^2+U24^2+U25^2+U26^2+U27^2)/5)</f>
        <v>12.758683019385314</v>
      </c>
      <c r="X23" s="7">
        <f>STDEV(T23:T27)</f>
        <v>12.025984324922238</v>
      </c>
    </row>
    <row r="24" spans="1:24" ht="16" x14ac:dyDescent="0.15">
      <c r="A24" s="21"/>
      <c r="B24" s="9">
        <v>44750</v>
      </c>
      <c r="C24" s="11">
        <v>874</v>
      </c>
      <c r="D24" s="11">
        <v>918</v>
      </c>
      <c r="E24" s="11">
        <v>1025</v>
      </c>
      <c r="F24" s="11">
        <v>3254</v>
      </c>
      <c r="G24" s="11">
        <v>2140</v>
      </c>
      <c r="H24" s="11">
        <v>3201</v>
      </c>
      <c r="I24" s="6">
        <f t="shared" si="12"/>
        <v>939</v>
      </c>
      <c r="J24" s="6">
        <f t="shared" si="13"/>
        <v>77.659513261415697</v>
      </c>
      <c r="K24" s="6">
        <f t="shared" si="14"/>
        <v>2865</v>
      </c>
      <c r="L24" s="6">
        <f t="shared" si="15"/>
        <v>628.42740233061124</v>
      </c>
      <c r="M24" s="7">
        <f t="shared" si="16"/>
        <v>0.26859250153657038</v>
      </c>
      <c r="N24" s="7">
        <f t="shared" si="17"/>
        <v>0.42897196261682241</v>
      </c>
      <c r="O24" s="7">
        <f t="shared" si="18"/>
        <v>0.32021243361449547</v>
      </c>
      <c r="P24" s="7">
        <f t="shared" si="19"/>
        <v>0.33925896592262944</v>
      </c>
      <c r="Q24" s="7">
        <f t="shared" si="20"/>
        <v>6.684544700935946E-2</v>
      </c>
      <c r="R24" s="7">
        <v>0.45329999999999998</v>
      </c>
      <c r="S24" s="7">
        <f t="shared" si="21"/>
        <v>0.7484203969173383</v>
      </c>
      <c r="T24" s="7">
        <f t="shared" si="22"/>
        <v>74.842039691733831</v>
      </c>
      <c r="U24" s="7">
        <f t="shared" si="23"/>
        <v>14.746403487615147</v>
      </c>
      <c r="V24" s="7"/>
      <c r="W24" s="7"/>
      <c r="X24" s="7"/>
    </row>
    <row r="25" spans="1:24" ht="16" x14ac:dyDescent="0.15">
      <c r="A25" s="21"/>
      <c r="B25" s="9">
        <v>44754</v>
      </c>
      <c r="C25" s="5">
        <v>3977</v>
      </c>
      <c r="D25" s="5">
        <v>3744</v>
      </c>
      <c r="E25" s="5">
        <v>3496</v>
      </c>
      <c r="F25" s="5">
        <v>4327</v>
      </c>
      <c r="G25" s="5">
        <v>6739</v>
      </c>
      <c r="H25" s="5">
        <v>4605</v>
      </c>
      <c r="I25" s="6">
        <f t="shared" si="12"/>
        <v>3739</v>
      </c>
      <c r="J25" s="6">
        <f t="shared" si="13"/>
        <v>240.53897813036457</v>
      </c>
      <c r="K25" s="6">
        <f t="shared" si="14"/>
        <v>5223.666666666667</v>
      </c>
      <c r="L25" s="6">
        <f t="shared" si="15"/>
        <v>1319.658036512996</v>
      </c>
      <c r="M25" s="7">
        <f t="shared" si="16"/>
        <v>0.91911254911023799</v>
      </c>
      <c r="N25" s="7">
        <f t="shared" si="17"/>
        <v>0.55557204332987087</v>
      </c>
      <c r="O25" s="7">
        <f t="shared" si="18"/>
        <v>0.75917480998914222</v>
      </c>
      <c r="P25" s="7">
        <f t="shared" si="19"/>
        <v>0.74461980080975032</v>
      </c>
      <c r="Q25" s="7">
        <f t="shared" si="20"/>
        <v>0.14877121373644042</v>
      </c>
      <c r="R25" s="7">
        <v>0.73329999999999995</v>
      </c>
      <c r="S25" s="7">
        <f t="shared" si="21"/>
        <v>1.0154367936857362</v>
      </c>
      <c r="T25" s="7">
        <f t="shared" si="22"/>
        <v>101.54367936857362</v>
      </c>
      <c r="U25" s="7">
        <f t="shared" si="23"/>
        <v>20.287905868872279</v>
      </c>
      <c r="V25" s="7"/>
      <c r="W25" s="7"/>
      <c r="X25" s="7"/>
    </row>
    <row r="26" spans="1:24" ht="16" x14ac:dyDescent="0.15">
      <c r="A26" s="21"/>
      <c r="B26" s="9">
        <v>44699</v>
      </c>
      <c r="C26" s="5">
        <v>5660</v>
      </c>
      <c r="D26" s="5">
        <v>5768</v>
      </c>
      <c r="E26" s="5">
        <v>6869</v>
      </c>
      <c r="F26" s="5">
        <v>4076</v>
      </c>
      <c r="G26" s="5">
        <v>4857</v>
      </c>
      <c r="H26" s="5">
        <v>5607</v>
      </c>
      <c r="I26" s="6">
        <f t="shared" si="12"/>
        <v>6099</v>
      </c>
      <c r="J26" s="6">
        <f t="shared" si="13"/>
        <v>669.02242114894773</v>
      </c>
      <c r="K26" s="6">
        <f t="shared" si="14"/>
        <v>4846.666666666667</v>
      </c>
      <c r="L26" s="6">
        <f t="shared" si="15"/>
        <v>765.55230607276985</v>
      </c>
      <c r="M26" s="7">
        <f t="shared" si="16"/>
        <v>1.3886162904808637</v>
      </c>
      <c r="N26" s="7">
        <f t="shared" si="17"/>
        <v>1.1875643401276508</v>
      </c>
      <c r="O26" s="7">
        <f t="shared" si="18"/>
        <v>1.225075798109506</v>
      </c>
      <c r="P26" s="7">
        <f t="shared" si="19"/>
        <v>1.2670854762393402</v>
      </c>
      <c r="Q26" s="7">
        <f t="shared" si="20"/>
        <v>8.7289103854707603E-2</v>
      </c>
      <c r="R26" s="7">
        <v>1.4747244661151999</v>
      </c>
      <c r="S26" s="7">
        <f t="shared" si="21"/>
        <v>0.85920150194372669</v>
      </c>
      <c r="T26" s="7">
        <f t="shared" si="22"/>
        <v>85.920150194372667</v>
      </c>
      <c r="U26" s="7">
        <f t="shared" si="23"/>
        <v>5.9190110329320946</v>
      </c>
      <c r="V26" s="7"/>
      <c r="W26" s="7"/>
      <c r="X26" s="7"/>
    </row>
    <row r="27" spans="1:24" ht="16" x14ac:dyDescent="0.15">
      <c r="A27" s="21"/>
      <c r="B27" s="9">
        <v>44734</v>
      </c>
      <c r="C27" s="5">
        <v>2578</v>
      </c>
      <c r="D27" s="5">
        <v>2678</v>
      </c>
      <c r="E27" s="5">
        <v>3061</v>
      </c>
      <c r="F27" s="5">
        <v>2379</v>
      </c>
      <c r="G27" s="5">
        <v>2616</v>
      </c>
      <c r="H27" s="5">
        <v>3475</v>
      </c>
      <c r="I27" s="6">
        <f t="shared" si="12"/>
        <v>2772.3333333333335</v>
      </c>
      <c r="J27" s="6">
        <f t="shared" si="13"/>
        <v>254.94378465327082</v>
      </c>
      <c r="K27" s="6">
        <f t="shared" si="14"/>
        <v>2823.3333333333335</v>
      </c>
      <c r="L27" s="6">
        <f t="shared" si="15"/>
        <v>576.66657032754551</v>
      </c>
      <c r="M27" s="7">
        <f t="shared" si="16"/>
        <v>1.0836485918453131</v>
      </c>
      <c r="N27" s="7">
        <f t="shared" si="17"/>
        <v>1.0237003058103975</v>
      </c>
      <c r="O27" s="7">
        <f t="shared" si="18"/>
        <v>0.880863309352518</v>
      </c>
      <c r="P27" s="7">
        <f t="shared" si="19"/>
        <v>0.99607073566940951</v>
      </c>
      <c r="Q27" s="7">
        <f t="shared" si="20"/>
        <v>8.5060811809561723E-2</v>
      </c>
      <c r="R27" s="7">
        <v>1.3887499912880801</v>
      </c>
      <c r="S27" s="7">
        <f t="shared" si="21"/>
        <v>0.71724265844678314</v>
      </c>
      <c r="T27" s="7">
        <f t="shared" si="22"/>
        <v>71.724265844678314</v>
      </c>
      <c r="U27" s="7">
        <f t="shared" si="23"/>
        <v>6.1249909878067355</v>
      </c>
      <c r="V27" s="7"/>
      <c r="W27" s="7"/>
      <c r="X27" s="7"/>
    </row>
    <row r="28" spans="1:24" ht="16" x14ac:dyDescent="0.15">
      <c r="A28" s="20" t="s">
        <v>15</v>
      </c>
      <c r="B28" s="9">
        <v>45481</v>
      </c>
      <c r="C28" s="5">
        <v>41820</v>
      </c>
      <c r="D28" s="5">
        <v>39158</v>
      </c>
      <c r="E28" s="5">
        <v>34939</v>
      </c>
      <c r="F28" s="5">
        <v>141324</v>
      </c>
      <c r="G28" s="5">
        <v>129833</v>
      </c>
      <c r="H28" s="5">
        <v>116127</v>
      </c>
      <c r="I28" s="6">
        <f t="shared" si="12"/>
        <v>38639</v>
      </c>
      <c r="J28" s="6">
        <f t="shared" si="13"/>
        <v>3469.7350042906737</v>
      </c>
      <c r="K28" s="6">
        <f t="shared" si="14"/>
        <v>129094.66666666667</v>
      </c>
      <c r="L28" s="6">
        <f t="shared" si="15"/>
        <v>12614.715784881297</v>
      </c>
      <c r="M28" s="7">
        <f t="shared" si="16"/>
        <v>0.29591576802241659</v>
      </c>
      <c r="N28" s="7">
        <f t="shared" si="17"/>
        <v>0.3016028282485963</v>
      </c>
      <c r="O28" s="7">
        <f t="shared" si="18"/>
        <v>0.30086887631644665</v>
      </c>
      <c r="P28" s="7">
        <f t="shared" si="19"/>
        <v>0.2994624908624865</v>
      </c>
      <c r="Q28" s="7">
        <f t="shared" si="20"/>
        <v>2.525747881041943E-3</v>
      </c>
      <c r="R28" s="7">
        <v>0.242568131577375</v>
      </c>
      <c r="S28" s="7">
        <f t="shared" si="21"/>
        <v>1.2345500165876619</v>
      </c>
      <c r="T28" s="7">
        <f t="shared" si="22"/>
        <v>123.45500165876619</v>
      </c>
      <c r="U28" s="7">
        <f t="shared" si="23"/>
        <v>1.0412529727699509</v>
      </c>
      <c r="V28" s="7">
        <f>AVERAGE(T28:T30)</f>
        <v>104.56575171671996</v>
      </c>
      <c r="W28" s="7">
        <f>SQRT((U28^2+U29^2+U30^2)/3)</f>
        <v>5.6521006452641132</v>
      </c>
      <c r="X28" s="7">
        <f>STDEV(T28:T30)</f>
        <v>18.26737785094349</v>
      </c>
    </row>
    <row r="29" spans="1:24" ht="16" x14ac:dyDescent="0.15">
      <c r="A29" s="21"/>
      <c r="B29" s="9">
        <v>45488</v>
      </c>
      <c r="C29" s="5">
        <v>34821</v>
      </c>
      <c r="D29" s="5">
        <v>35457</v>
      </c>
      <c r="E29" s="5">
        <v>36575</v>
      </c>
      <c r="F29" s="5">
        <v>148093</v>
      </c>
      <c r="G29" s="5">
        <v>148225</v>
      </c>
      <c r="H29" s="5">
        <v>147139</v>
      </c>
      <c r="I29" s="6">
        <f t="shared" si="12"/>
        <v>35617.666666666664</v>
      </c>
      <c r="J29" s="6">
        <f t="shared" si="13"/>
        <v>887.96921868572304</v>
      </c>
      <c r="K29" s="6">
        <f t="shared" si="14"/>
        <v>147819</v>
      </c>
      <c r="L29" s="6">
        <f t="shared" si="15"/>
        <v>592.58417123645813</v>
      </c>
      <c r="M29" s="7">
        <f t="shared" si="16"/>
        <v>0.23512927687331608</v>
      </c>
      <c r="N29" s="7">
        <f t="shared" si="17"/>
        <v>0.23921065947039974</v>
      </c>
      <c r="O29" s="7">
        <f t="shared" si="18"/>
        <v>0.24857447719503326</v>
      </c>
      <c r="P29" s="7">
        <f t="shared" si="19"/>
        <v>0.24097147117958304</v>
      </c>
      <c r="Q29" s="7">
        <f t="shared" si="20"/>
        <v>5.6284217047157838E-3</v>
      </c>
      <c r="R29" s="7">
        <v>0.233384231362077</v>
      </c>
      <c r="S29" s="7">
        <f t="shared" si="21"/>
        <v>1.0325096506016083</v>
      </c>
      <c r="T29" s="7">
        <f t="shared" si="22"/>
        <v>103.25096506016082</v>
      </c>
      <c r="U29" s="7">
        <f t="shared" si="23"/>
        <v>2.4116546657274958</v>
      </c>
      <c r="V29" s="7"/>
      <c r="W29" s="7"/>
      <c r="X29" s="7"/>
    </row>
    <row r="30" spans="1:24" ht="16" x14ac:dyDescent="0.15">
      <c r="A30" s="21"/>
      <c r="B30" s="9">
        <v>45491</v>
      </c>
      <c r="C30" s="5">
        <v>28242</v>
      </c>
      <c r="D30" s="5">
        <v>27787</v>
      </c>
      <c r="E30" s="5">
        <v>27793</v>
      </c>
      <c r="F30" s="5">
        <v>128530</v>
      </c>
      <c r="G30" s="5">
        <v>138312</v>
      </c>
      <c r="H30" s="5">
        <v>106951</v>
      </c>
      <c r="I30" s="6">
        <f t="shared" si="12"/>
        <v>27940.666666666668</v>
      </c>
      <c r="J30" s="6">
        <f t="shared" si="13"/>
        <v>260.97956497268774</v>
      </c>
      <c r="K30" s="6">
        <f t="shared" si="14"/>
        <v>124597.66666666667</v>
      </c>
      <c r="L30" s="6">
        <f t="shared" si="15"/>
        <v>16046.043572586112</v>
      </c>
      <c r="M30" s="7">
        <f t="shared" si="16"/>
        <v>0.2197308021473586</v>
      </c>
      <c r="N30" s="7">
        <f t="shared" si="17"/>
        <v>0.20090086181965411</v>
      </c>
      <c r="O30" s="7">
        <f t="shared" si="18"/>
        <v>0.25986666791334351</v>
      </c>
      <c r="P30" s="7">
        <f t="shared" si="19"/>
        <v>0.22683277729345205</v>
      </c>
      <c r="Q30" s="7">
        <f t="shared" si="20"/>
        <v>2.4590921228527161E-2</v>
      </c>
      <c r="R30" s="7">
        <v>0.26075344023989799</v>
      </c>
      <c r="S30" s="7">
        <f t="shared" si="21"/>
        <v>0.86991288431232849</v>
      </c>
      <c r="T30" s="7">
        <f t="shared" si="22"/>
        <v>86.991288431232846</v>
      </c>
      <c r="U30" s="7">
        <f t="shared" si="23"/>
        <v>9.4307178482105769</v>
      </c>
      <c r="V30" s="7"/>
      <c r="W30" s="7"/>
      <c r="X30" s="7"/>
    </row>
    <row r="31" spans="1:24" ht="16" x14ac:dyDescent="0.15">
      <c r="A31" s="23" t="s">
        <v>27</v>
      </c>
      <c r="B31" s="9">
        <v>45481</v>
      </c>
      <c r="C31" s="5">
        <v>10933</v>
      </c>
      <c r="D31" s="5">
        <v>9689</v>
      </c>
      <c r="E31" s="5">
        <v>11252</v>
      </c>
      <c r="F31" s="5">
        <v>35786</v>
      </c>
      <c r="G31" s="5">
        <v>31913</v>
      </c>
      <c r="H31" s="5">
        <v>40602</v>
      </c>
      <c r="I31" s="6">
        <f t="shared" si="12"/>
        <v>10624.666666666666</v>
      </c>
      <c r="J31" s="6">
        <f t="shared" si="13"/>
        <v>825.85975403414193</v>
      </c>
      <c r="K31" s="6">
        <f t="shared" si="14"/>
        <v>36100.333333333336</v>
      </c>
      <c r="L31" s="6">
        <f t="shared" si="15"/>
        <v>4353.020139320899</v>
      </c>
      <c r="M31" s="7">
        <f t="shared" si="16"/>
        <v>0.30551053484602919</v>
      </c>
      <c r="N31" s="7">
        <f t="shared" si="17"/>
        <v>0.30360668066305269</v>
      </c>
      <c r="O31" s="7">
        <f t="shared" si="18"/>
        <v>0.27712920545785924</v>
      </c>
      <c r="P31" s="7">
        <f t="shared" si="19"/>
        <v>0.29541547365564702</v>
      </c>
      <c r="Q31" s="7">
        <f t="shared" si="20"/>
        <v>1.2953683353614867E-2</v>
      </c>
      <c r="R31" s="7">
        <v>0.242568131577375</v>
      </c>
      <c r="S31" s="7">
        <f t="shared" si="21"/>
        <v>1.217865973302493</v>
      </c>
      <c r="T31" s="7">
        <f t="shared" si="22"/>
        <v>121.78659733024931</v>
      </c>
      <c r="U31" s="7">
        <f t="shared" si="23"/>
        <v>5.3402247316576572</v>
      </c>
      <c r="V31" s="7">
        <f>AVERAGE(T31:T33)</f>
        <v>94.064220323409586</v>
      </c>
      <c r="W31" s="7">
        <f>SQRT((U31^2+U32^2+U33^2)/3)</f>
        <v>3.4070468686215207</v>
      </c>
      <c r="X31" s="7">
        <f>STDEV(T31:T33)</f>
        <v>25.359904426873385</v>
      </c>
    </row>
    <row r="32" spans="1:24" ht="16" x14ac:dyDescent="0.15">
      <c r="A32" s="24"/>
      <c r="B32" s="9">
        <v>45488</v>
      </c>
      <c r="C32" s="5">
        <v>16755</v>
      </c>
      <c r="D32" s="5">
        <v>17066</v>
      </c>
      <c r="E32" s="5">
        <v>16882</v>
      </c>
      <c r="F32" s="5">
        <v>82791</v>
      </c>
      <c r="G32" s="5">
        <v>81370</v>
      </c>
      <c r="H32" s="5">
        <v>81703</v>
      </c>
      <c r="I32" s="6">
        <f t="shared" si="12"/>
        <v>16901</v>
      </c>
      <c r="J32" s="6">
        <f t="shared" si="13"/>
        <v>156.36815532582074</v>
      </c>
      <c r="K32" s="6">
        <f t="shared" si="14"/>
        <v>81954.666666666672</v>
      </c>
      <c r="L32" s="6">
        <f t="shared" si="15"/>
        <v>743.1771883833178</v>
      </c>
      <c r="M32" s="7">
        <f t="shared" si="16"/>
        <v>0.2023770699713737</v>
      </c>
      <c r="N32" s="7">
        <f t="shared" si="17"/>
        <v>0.20973331694727787</v>
      </c>
      <c r="O32" s="7">
        <f t="shared" si="18"/>
        <v>0.20662643966561817</v>
      </c>
      <c r="P32" s="7">
        <f t="shared" si="19"/>
        <v>0.20624560886142321</v>
      </c>
      <c r="Q32" s="7">
        <f t="shared" si="20"/>
        <v>3.0152243110248187E-3</v>
      </c>
      <c r="R32" s="7">
        <v>0.233384231362077</v>
      </c>
      <c r="S32" s="7">
        <f t="shared" si="21"/>
        <v>0.88371698318147984</v>
      </c>
      <c r="T32" s="7">
        <f t="shared" si="22"/>
        <v>88.371698318147978</v>
      </c>
      <c r="U32" s="7">
        <f t="shared" si="23"/>
        <v>1.2919571701255768</v>
      </c>
      <c r="V32" s="7"/>
      <c r="W32" s="7"/>
      <c r="X32" s="7"/>
    </row>
    <row r="33" spans="1:24" ht="16" x14ac:dyDescent="0.15">
      <c r="A33" s="25"/>
      <c r="B33" s="9">
        <v>45491</v>
      </c>
      <c r="C33" s="5">
        <v>7425</v>
      </c>
      <c r="D33" s="5">
        <v>7968</v>
      </c>
      <c r="E33" s="5">
        <v>8128</v>
      </c>
      <c r="F33" s="5">
        <v>41233</v>
      </c>
      <c r="G33" s="5">
        <v>41247</v>
      </c>
      <c r="H33" s="5">
        <v>42724</v>
      </c>
      <c r="I33" s="6">
        <f t="shared" si="12"/>
        <v>7840.333333333333</v>
      </c>
      <c r="J33" s="6">
        <f t="shared" si="13"/>
        <v>368.47840280447014</v>
      </c>
      <c r="K33" s="6">
        <f t="shared" si="14"/>
        <v>41734.666666666664</v>
      </c>
      <c r="L33" s="6">
        <f t="shared" si="15"/>
        <v>856.81639417866734</v>
      </c>
      <c r="M33" s="7">
        <f t="shared" si="16"/>
        <v>0.18007421240268717</v>
      </c>
      <c r="N33" s="7">
        <f t="shared" si="17"/>
        <v>0.19317768564986545</v>
      </c>
      <c r="O33" s="7">
        <f t="shared" si="18"/>
        <v>0.1902443591424024</v>
      </c>
      <c r="P33" s="7">
        <f t="shared" si="19"/>
        <v>0.18783208573165169</v>
      </c>
      <c r="Q33" s="7">
        <f t="shared" si="20"/>
        <v>5.6148345206272062E-3</v>
      </c>
      <c r="R33" s="7">
        <v>0.26075344023989799</v>
      </c>
      <c r="S33" s="7">
        <f t="shared" si="21"/>
        <v>0.72034365321831495</v>
      </c>
      <c r="T33" s="7">
        <f t="shared" si="22"/>
        <v>72.034365321831501</v>
      </c>
      <c r="U33" s="7">
        <f t="shared" si="23"/>
        <v>2.1533117704838158</v>
      </c>
      <c r="V33" s="7"/>
      <c r="W33" s="7"/>
      <c r="X33" s="7"/>
    </row>
    <row r="34" spans="1:24" ht="16" x14ac:dyDescent="0.15">
      <c r="A34" s="20" t="s">
        <v>25</v>
      </c>
      <c r="B34" s="9">
        <v>44734</v>
      </c>
      <c r="C34" s="5">
        <v>1925</v>
      </c>
      <c r="D34" s="5">
        <v>1790</v>
      </c>
      <c r="E34" s="5">
        <v>1891</v>
      </c>
      <c r="F34" s="5">
        <v>3079</v>
      </c>
      <c r="G34" s="5">
        <v>2552</v>
      </c>
      <c r="H34" s="5">
        <v>2593</v>
      </c>
      <c r="I34" s="6">
        <f t="shared" si="12"/>
        <v>1868.6666666666667</v>
      </c>
      <c r="J34" s="6">
        <f t="shared" si="13"/>
        <v>70.216332383095406</v>
      </c>
      <c r="K34" s="6">
        <f t="shared" si="14"/>
        <v>2741.3333333333335</v>
      </c>
      <c r="L34" s="6">
        <f t="shared" si="15"/>
        <v>293.14558385439364</v>
      </c>
      <c r="M34" s="7">
        <f t="shared" si="16"/>
        <v>0.62520298798311136</v>
      </c>
      <c r="N34" s="7">
        <f t="shared" si="17"/>
        <v>0.70141065830721006</v>
      </c>
      <c r="O34" s="7">
        <f t="shared" si="18"/>
        <v>0.72927111453914384</v>
      </c>
      <c r="P34" s="7">
        <f t="shared" si="19"/>
        <v>0.68529492027648831</v>
      </c>
      <c r="Q34" s="7">
        <f t="shared" si="20"/>
        <v>4.3987358035589681E-2</v>
      </c>
      <c r="R34" s="7">
        <v>1.3887499912880801</v>
      </c>
      <c r="S34" s="7">
        <f t="shared" si="21"/>
        <v>0.49346169186353706</v>
      </c>
      <c r="T34" s="7">
        <f t="shared" si="22"/>
        <v>49.346169186353706</v>
      </c>
      <c r="U34" s="7">
        <f t="shared" si="23"/>
        <v>3.1674065390841841</v>
      </c>
      <c r="V34" s="7">
        <f>AVERAGE(T34:T36)</f>
        <v>52.745945329697726</v>
      </c>
      <c r="W34" s="7">
        <f>SQRT((U34^2+U35^2+U36^2)/3)</f>
        <v>5.4096336418063267</v>
      </c>
      <c r="X34" s="7">
        <f>STDEV(T34:T36)</f>
        <v>7.5295343296473938</v>
      </c>
    </row>
    <row r="35" spans="1:24" ht="16" x14ac:dyDescent="0.15">
      <c r="A35" s="21"/>
      <c r="B35" s="9">
        <v>44750</v>
      </c>
      <c r="C35" s="11">
        <v>956</v>
      </c>
      <c r="D35" s="11">
        <v>962</v>
      </c>
      <c r="E35" s="11">
        <v>1257</v>
      </c>
      <c r="F35" s="11">
        <v>3970</v>
      </c>
      <c r="G35" s="11">
        <v>2887</v>
      </c>
      <c r="H35" s="11">
        <v>4823</v>
      </c>
      <c r="I35" s="6">
        <f t="shared" si="12"/>
        <v>1058.3333333333333</v>
      </c>
      <c r="J35" s="6">
        <f t="shared" si="13"/>
        <v>172.07653336040116</v>
      </c>
      <c r="K35" s="6">
        <f t="shared" si="14"/>
        <v>3893.3333333333335</v>
      </c>
      <c r="L35" s="6">
        <f t="shared" si="15"/>
        <v>970.27435982475185</v>
      </c>
      <c r="M35" s="7">
        <f t="shared" si="16"/>
        <v>0.24080604534005037</v>
      </c>
      <c r="N35" s="7">
        <f t="shared" si="17"/>
        <v>0.33321787322480084</v>
      </c>
      <c r="O35" s="7">
        <f t="shared" si="18"/>
        <v>0.26062616628654367</v>
      </c>
      <c r="P35" s="7">
        <f t="shared" si="19"/>
        <v>0.27821669495046497</v>
      </c>
      <c r="Q35" s="7">
        <f t="shared" si="20"/>
        <v>3.9724522294231818E-2</v>
      </c>
      <c r="R35" s="7">
        <v>0.45329999999999998</v>
      </c>
      <c r="S35" s="7">
        <f t="shared" si="21"/>
        <v>0.61375842698095073</v>
      </c>
      <c r="T35" s="7">
        <f t="shared" si="22"/>
        <v>61.37584269809507</v>
      </c>
      <c r="U35" s="7">
        <f t="shared" si="23"/>
        <v>8.7634066389216461</v>
      </c>
      <c r="V35" s="7"/>
      <c r="W35" s="7"/>
      <c r="X35" s="7"/>
    </row>
    <row r="36" spans="1:24" ht="16" x14ac:dyDescent="0.15">
      <c r="A36" s="21"/>
      <c r="B36" s="9">
        <v>44754</v>
      </c>
      <c r="C36" s="5">
        <v>1755</v>
      </c>
      <c r="D36" s="5">
        <v>1566</v>
      </c>
      <c r="E36" s="5">
        <v>1918</v>
      </c>
      <c r="F36" s="5">
        <v>4942</v>
      </c>
      <c r="G36" s="5">
        <v>4627</v>
      </c>
      <c r="H36" s="5">
        <v>5453</v>
      </c>
      <c r="I36" s="6">
        <f t="shared" si="12"/>
        <v>1746.3333333333333</v>
      </c>
      <c r="J36" s="6">
        <f t="shared" si="13"/>
        <v>176.15996518316339</v>
      </c>
      <c r="K36" s="6">
        <f t="shared" si="14"/>
        <v>5007.333333333333</v>
      </c>
      <c r="L36" s="6">
        <f t="shared" si="15"/>
        <v>416.85768954564497</v>
      </c>
      <c r="M36" s="7">
        <f t="shared" si="16"/>
        <v>0.35511938486442735</v>
      </c>
      <c r="N36" s="7">
        <f t="shared" si="17"/>
        <v>0.33844823859952455</v>
      </c>
      <c r="O36" s="7">
        <f t="shared" si="18"/>
        <v>0.35173299101412064</v>
      </c>
      <c r="P36" s="7">
        <f t="shared" si="19"/>
        <v>0.34843353815935751</v>
      </c>
      <c r="Q36" s="7">
        <f t="shared" si="20"/>
        <v>7.1947467549617521E-3</v>
      </c>
      <c r="R36" s="7">
        <v>0.73329999999999995</v>
      </c>
      <c r="S36" s="7">
        <f t="shared" si="21"/>
        <v>0.47515824104644422</v>
      </c>
      <c r="T36" s="7">
        <f t="shared" si="22"/>
        <v>47.515824104644423</v>
      </c>
      <c r="U36" s="7">
        <f t="shared" si="23"/>
        <v>0.9811464277869566</v>
      </c>
      <c r="V36" s="7"/>
      <c r="W36" s="7"/>
      <c r="X36" s="7"/>
    </row>
    <row r="37" spans="1:24" ht="16" x14ac:dyDescent="0.15">
      <c r="A37" s="20" t="s">
        <v>16</v>
      </c>
      <c r="B37" s="9">
        <v>45481</v>
      </c>
      <c r="C37" s="5">
        <v>17793</v>
      </c>
      <c r="D37" s="5">
        <v>20799</v>
      </c>
      <c r="E37" s="5">
        <v>22627</v>
      </c>
      <c r="F37" s="5">
        <v>106309</v>
      </c>
      <c r="G37" s="5">
        <v>120051</v>
      </c>
      <c r="H37" s="5">
        <v>120805</v>
      </c>
      <c r="I37" s="6">
        <f t="shared" si="12"/>
        <v>20406.333333333332</v>
      </c>
      <c r="J37" s="6">
        <f t="shared" si="13"/>
        <v>2440.8050584455395</v>
      </c>
      <c r="K37" s="6">
        <f t="shared" si="14"/>
        <v>115721.66666666667</v>
      </c>
      <c r="L37" s="6">
        <f t="shared" si="15"/>
        <v>8160.3216439876524</v>
      </c>
      <c r="M37" s="7">
        <f t="shared" si="16"/>
        <v>0.16737058950794381</v>
      </c>
      <c r="N37" s="7">
        <f t="shared" si="17"/>
        <v>0.17325136816852837</v>
      </c>
      <c r="O37" s="7">
        <f t="shared" si="18"/>
        <v>0.18730185008898639</v>
      </c>
      <c r="P37" s="7">
        <f t="shared" si="19"/>
        <v>0.17597460258848618</v>
      </c>
      <c r="Q37" s="7">
        <f t="shared" si="20"/>
        <v>8.3616502106098542E-3</v>
      </c>
      <c r="R37" s="7">
        <v>0.242568131577375</v>
      </c>
      <c r="S37" s="7">
        <f t="shared" si="21"/>
        <v>0.72546464139438427</v>
      </c>
      <c r="T37" s="7">
        <f t="shared" si="22"/>
        <v>72.546464139438427</v>
      </c>
      <c r="U37" s="7">
        <f t="shared" si="23"/>
        <v>3.4471346900500133</v>
      </c>
      <c r="V37" s="7">
        <f>AVERAGE(T37:T39)</f>
        <v>64.35845358269809</v>
      </c>
      <c r="W37" s="7">
        <f>SQRT((U37^2+U38^2+U39^2)/3)</f>
        <v>3.2088384513033987</v>
      </c>
      <c r="X37" s="7">
        <f>STDEV(T37:T39)</f>
        <v>8.3633675591892942</v>
      </c>
    </row>
    <row r="38" spans="1:24" ht="16" x14ac:dyDescent="0.15">
      <c r="A38" s="21"/>
      <c r="B38" s="9">
        <v>45488</v>
      </c>
      <c r="C38" s="5">
        <v>21402</v>
      </c>
      <c r="D38" s="5">
        <v>18531</v>
      </c>
      <c r="E38" s="5">
        <v>20673</v>
      </c>
      <c r="F38" s="5">
        <v>148968</v>
      </c>
      <c r="G38" s="5">
        <v>122023</v>
      </c>
      <c r="H38" s="5">
        <v>131293</v>
      </c>
      <c r="I38" s="6">
        <f t="shared" si="12"/>
        <v>20202</v>
      </c>
      <c r="J38" s="6">
        <f t="shared" si="13"/>
        <v>1492.3273769518537</v>
      </c>
      <c r="K38" s="6">
        <f t="shared" si="14"/>
        <v>134094.66666666666</v>
      </c>
      <c r="L38" s="6">
        <f t="shared" si="15"/>
        <v>13689.238778446861</v>
      </c>
      <c r="M38" s="7">
        <f t="shared" si="16"/>
        <v>0.14366843885935235</v>
      </c>
      <c r="N38" s="7">
        <f t="shared" si="17"/>
        <v>0.15186481237143817</v>
      </c>
      <c r="O38" s="7">
        <f t="shared" si="18"/>
        <v>0.1574569855209341</v>
      </c>
      <c r="P38" s="7">
        <f t="shared" si="19"/>
        <v>0.15099674558390822</v>
      </c>
      <c r="Q38" s="7">
        <f t="shared" si="20"/>
        <v>5.6625176803470102E-3</v>
      </c>
      <c r="R38" s="7">
        <v>0.233384231362077</v>
      </c>
      <c r="S38" s="7">
        <f t="shared" si="21"/>
        <v>0.64698777934850626</v>
      </c>
      <c r="T38" s="7">
        <f t="shared" si="22"/>
        <v>64.698777934850625</v>
      </c>
      <c r="U38" s="7">
        <f t="shared" si="23"/>
        <v>2.4262640399051065</v>
      </c>
      <c r="V38" s="7"/>
      <c r="W38" s="7"/>
      <c r="X38" s="7"/>
    </row>
    <row r="39" spans="1:24" ht="16" x14ac:dyDescent="0.15">
      <c r="A39" s="21"/>
      <c r="B39" s="9">
        <v>45491</v>
      </c>
      <c r="C39" s="5">
        <v>15917</v>
      </c>
      <c r="D39" s="5">
        <v>15190</v>
      </c>
      <c r="E39" s="5">
        <v>14300</v>
      </c>
      <c r="F39" s="5">
        <v>100416</v>
      </c>
      <c r="G39" s="5">
        <v>111514</v>
      </c>
      <c r="H39" s="5">
        <v>100697</v>
      </c>
      <c r="I39" s="6">
        <f t="shared" si="12"/>
        <v>15135.666666666666</v>
      </c>
      <c r="J39" s="6">
        <f t="shared" si="13"/>
        <v>809.86809625600961</v>
      </c>
      <c r="K39" s="6">
        <f t="shared" si="14"/>
        <v>104209</v>
      </c>
      <c r="L39" s="6">
        <f t="shared" si="15"/>
        <v>6327.8755518736298</v>
      </c>
      <c r="M39" s="7">
        <f t="shared" si="16"/>
        <v>0.15851059592096878</v>
      </c>
      <c r="N39" s="7">
        <f t="shared" si="17"/>
        <v>0.13621608049213552</v>
      </c>
      <c r="O39" s="7">
        <f t="shared" si="18"/>
        <v>0.14201018898278994</v>
      </c>
      <c r="P39" s="7">
        <f t="shared" si="19"/>
        <v>0.14557895513196475</v>
      </c>
      <c r="Q39" s="7">
        <f t="shared" si="20"/>
        <v>9.4450489118988699E-3</v>
      </c>
      <c r="R39" s="7">
        <v>0.26075344023989799</v>
      </c>
      <c r="S39" s="7">
        <f t="shared" si="21"/>
        <v>0.55830118673805196</v>
      </c>
      <c r="T39" s="7">
        <f t="shared" si="22"/>
        <v>55.830118673805195</v>
      </c>
      <c r="U39" s="7">
        <f t="shared" si="23"/>
        <v>3.6222144962725134</v>
      </c>
      <c r="V39" s="7"/>
      <c r="W39" s="7"/>
      <c r="X39" s="7"/>
    </row>
    <row r="40" spans="1:24" ht="16" x14ac:dyDescent="0.15">
      <c r="A40" s="20" t="s">
        <v>21</v>
      </c>
      <c r="B40" s="9">
        <v>44734</v>
      </c>
      <c r="C40" s="5">
        <v>1371</v>
      </c>
      <c r="D40" s="5">
        <v>1300</v>
      </c>
      <c r="E40" s="5">
        <v>1323</v>
      </c>
      <c r="F40" s="5">
        <v>8105</v>
      </c>
      <c r="G40" s="5">
        <v>5691</v>
      </c>
      <c r="H40" s="5">
        <v>4859</v>
      </c>
      <c r="I40" s="6">
        <f t="shared" si="12"/>
        <v>1331.3333333333333</v>
      </c>
      <c r="J40" s="6">
        <f t="shared" si="13"/>
        <v>36.226141573915008</v>
      </c>
      <c r="K40" s="6">
        <f t="shared" si="14"/>
        <v>6218.333333333333</v>
      </c>
      <c r="L40" s="6">
        <f t="shared" si="15"/>
        <v>1686.0276786972793</v>
      </c>
      <c r="M40" s="7">
        <f t="shared" si="16"/>
        <v>0.16915484268969772</v>
      </c>
      <c r="N40" s="7">
        <f t="shared" si="17"/>
        <v>0.22843085573712879</v>
      </c>
      <c r="O40" s="7">
        <f t="shared" si="18"/>
        <v>0.27227824655278865</v>
      </c>
      <c r="P40" s="7">
        <f t="shared" si="19"/>
        <v>0.22328798165987171</v>
      </c>
      <c r="Q40" s="7">
        <f t="shared" si="20"/>
        <v>4.2256723105390206E-2</v>
      </c>
      <c r="R40" s="7">
        <v>1.3887499912880801</v>
      </c>
      <c r="S40" s="7">
        <f t="shared" si="21"/>
        <v>0.16078342614624955</v>
      </c>
      <c r="T40" s="7">
        <f t="shared" si="22"/>
        <v>16.078342614624955</v>
      </c>
      <c r="U40" s="7">
        <f t="shared" si="23"/>
        <v>3.0427883615103863</v>
      </c>
      <c r="V40" s="7">
        <f>AVERAGE(T40:T42)</f>
        <v>19.675214468143153</v>
      </c>
      <c r="W40" s="7">
        <f>SQRT((U40^2+U41^2+U42^2)/3)</f>
        <v>2.2326073878231019</v>
      </c>
      <c r="X40" s="7">
        <f>STDEV(T40:T42)</f>
        <v>3.6255716173828061</v>
      </c>
    </row>
    <row r="41" spans="1:24" ht="16" x14ac:dyDescent="0.15">
      <c r="A41" s="21"/>
      <c r="B41" s="9">
        <v>45349</v>
      </c>
      <c r="C41" s="5">
        <v>201535</v>
      </c>
      <c r="D41" s="5">
        <v>208523</v>
      </c>
      <c r="E41" s="5">
        <v>209411</v>
      </c>
      <c r="F41" s="5">
        <v>3870393</v>
      </c>
      <c r="G41" s="5">
        <v>3126368</v>
      </c>
      <c r="H41" s="5">
        <v>3373683</v>
      </c>
      <c r="I41" s="6">
        <f t="shared" si="12"/>
        <v>206489.66666666666</v>
      </c>
      <c r="J41" s="6">
        <f t="shared" si="13"/>
        <v>4313.7776175103572</v>
      </c>
      <c r="K41" s="6">
        <f t="shared" si="14"/>
        <v>3456814.6666666665</v>
      </c>
      <c r="L41" s="6">
        <f t="shared" si="15"/>
        <v>378914.83958580106</v>
      </c>
      <c r="M41" s="7">
        <f t="shared" si="16"/>
        <v>5.2070939566085411E-2</v>
      </c>
      <c r="N41" s="7">
        <f t="shared" si="17"/>
        <v>6.6698162212509848E-2</v>
      </c>
      <c r="O41" s="7">
        <f t="shared" si="18"/>
        <v>6.2071925548428823E-2</v>
      </c>
      <c r="P41" s="7">
        <f t="shared" si="19"/>
        <v>6.0280342442341366E-2</v>
      </c>
      <c r="Q41" s="7">
        <f t="shared" si="20"/>
        <v>6.1044376266522413E-3</v>
      </c>
      <c r="R41" s="7">
        <v>0.25839430577005901</v>
      </c>
      <c r="S41" s="7">
        <f t="shared" si="21"/>
        <v>0.23328819984130722</v>
      </c>
      <c r="T41" s="7">
        <f t="shared" si="22"/>
        <v>23.328819984130721</v>
      </c>
      <c r="U41" s="7">
        <f t="shared" si="23"/>
        <v>2.3624505224524892</v>
      </c>
      <c r="V41" s="7"/>
      <c r="W41" s="7"/>
      <c r="X41" s="7"/>
    </row>
    <row r="42" spans="1:24" ht="16" x14ac:dyDescent="0.15">
      <c r="A42" s="21"/>
      <c r="B42" s="9">
        <v>45346</v>
      </c>
      <c r="C42" s="5">
        <v>129667</v>
      </c>
      <c r="D42" s="5">
        <v>135303</v>
      </c>
      <c r="E42" s="5">
        <v>145920</v>
      </c>
      <c r="F42" s="5">
        <v>2158858</v>
      </c>
      <c r="G42" s="5">
        <v>2321214</v>
      </c>
      <c r="H42" s="5">
        <v>2529640</v>
      </c>
      <c r="I42" s="6">
        <f t="shared" si="12"/>
        <v>136963.33333333334</v>
      </c>
      <c r="J42" s="6">
        <f t="shared" si="13"/>
        <v>8252.7287810355992</v>
      </c>
      <c r="K42" s="6">
        <f t="shared" si="14"/>
        <v>2336570.6666666665</v>
      </c>
      <c r="L42" s="6">
        <f t="shared" si="15"/>
        <v>185867.40781894317</v>
      </c>
      <c r="M42" s="7">
        <f t="shared" si="16"/>
        <v>6.0062773929549791E-2</v>
      </c>
      <c r="N42" s="7">
        <f t="shared" si="17"/>
        <v>5.8289756997846817E-2</v>
      </c>
      <c r="O42" s="7">
        <f t="shared" si="18"/>
        <v>5.7684097341914264E-2</v>
      </c>
      <c r="P42" s="7">
        <f t="shared" si="19"/>
        <v>5.8678876089770293E-2</v>
      </c>
      <c r="Q42" s="7">
        <f t="shared" si="20"/>
        <v>1.0093185251828286E-3</v>
      </c>
      <c r="R42" s="7">
        <v>0.29909999999999998</v>
      </c>
      <c r="S42" s="7">
        <f t="shared" si="21"/>
        <v>0.19618480805673788</v>
      </c>
      <c r="T42" s="7">
        <f t="shared" si="22"/>
        <v>19.618480805673787</v>
      </c>
      <c r="U42" s="7">
        <f t="shared" si="23"/>
        <v>0.33745186398623495</v>
      </c>
      <c r="V42" s="7"/>
      <c r="W42" s="7"/>
      <c r="X42" s="7"/>
    </row>
    <row r="43" spans="1:24" ht="16" x14ac:dyDescent="0.15">
      <c r="A43" s="20" t="s">
        <v>17</v>
      </c>
      <c r="B43" s="9">
        <v>45481</v>
      </c>
      <c r="C43" s="5">
        <v>11100</v>
      </c>
      <c r="D43" s="5">
        <v>11486</v>
      </c>
      <c r="E43" s="5">
        <v>9843</v>
      </c>
      <c r="F43" s="5">
        <v>321330</v>
      </c>
      <c r="G43" s="5">
        <v>343627</v>
      </c>
      <c r="H43" s="5">
        <v>301622</v>
      </c>
      <c r="I43" s="6">
        <f t="shared" si="12"/>
        <v>10809.666666666666</v>
      </c>
      <c r="J43" s="6">
        <f t="shared" si="13"/>
        <v>859.11718253875779</v>
      </c>
      <c r="K43" s="6">
        <f t="shared" si="14"/>
        <v>322193</v>
      </c>
      <c r="L43" s="6">
        <f t="shared" si="15"/>
        <v>21015.793656200567</v>
      </c>
      <c r="M43" s="7">
        <f t="shared" si="16"/>
        <v>3.4543926804219964E-2</v>
      </c>
      <c r="N43" s="7">
        <f t="shared" si="17"/>
        <v>3.3425778533118761E-2</v>
      </c>
      <c r="O43" s="7">
        <f t="shared" si="18"/>
        <v>3.2633561212378405E-2</v>
      </c>
      <c r="P43" s="7">
        <f t="shared" si="19"/>
        <v>3.3534422183239043E-2</v>
      </c>
      <c r="Q43" s="7">
        <f t="shared" si="20"/>
        <v>7.8367797623625631E-4</v>
      </c>
      <c r="R43" s="7">
        <v>0.242568131577375</v>
      </c>
      <c r="S43" s="7">
        <f t="shared" si="21"/>
        <v>0.13824743574174808</v>
      </c>
      <c r="T43" s="7">
        <f t="shared" si="22"/>
        <v>13.824743574174809</v>
      </c>
      <c r="U43" s="7">
        <f t="shared" si="23"/>
        <v>0.32307540613028829</v>
      </c>
      <c r="V43" s="7">
        <f>AVERAGE(T43:T45)</f>
        <v>12.804304261107573</v>
      </c>
      <c r="W43" s="7">
        <f>SQRT((U43^2+U44^2+U45^2)/3)</f>
        <v>0.54877794717295758</v>
      </c>
      <c r="X43" s="7">
        <f>STDEV(T43:T45)</f>
        <v>1.7847936252545511</v>
      </c>
    </row>
    <row r="44" spans="1:24" ht="16" x14ac:dyDescent="0.15">
      <c r="A44" s="21"/>
      <c r="B44" s="9">
        <v>45488</v>
      </c>
      <c r="C44" s="5">
        <v>16611</v>
      </c>
      <c r="D44" s="5">
        <v>16032</v>
      </c>
      <c r="E44" s="5">
        <v>17225</v>
      </c>
      <c r="F44" s="5">
        <v>512453</v>
      </c>
      <c r="G44" s="5">
        <v>523017</v>
      </c>
      <c r="H44" s="5">
        <v>508612</v>
      </c>
      <c r="I44" s="6">
        <f t="shared" si="12"/>
        <v>16622.666666666668</v>
      </c>
      <c r="J44" s="6">
        <f t="shared" si="13"/>
        <v>596.58556245800423</v>
      </c>
      <c r="K44" s="6">
        <f t="shared" si="14"/>
        <v>514694</v>
      </c>
      <c r="L44" s="6">
        <f t="shared" si="15"/>
        <v>7459.3945464762755</v>
      </c>
      <c r="M44" s="7">
        <f t="shared" si="16"/>
        <v>3.2414679980407958E-2</v>
      </c>
      <c r="N44" s="7">
        <f t="shared" si="17"/>
        <v>3.0652923327540021E-2</v>
      </c>
      <c r="O44" s="7">
        <f t="shared" si="18"/>
        <v>3.3866680298537982E-2</v>
      </c>
      <c r="P44" s="7">
        <f t="shared" si="19"/>
        <v>3.2311427868828652E-2</v>
      </c>
      <c r="Q44" s="7">
        <f t="shared" si="20"/>
        <v>1.3140406427171335E-3</v>
      </c>
      <c r="R44" s="7">
        <v>0.233384231362077</v>
      </c>
      <c r="S44" s="7">
        <f t="shared" si="21"/>
        <v>0.13844734787887211</v>
      </c>
      <c r="T44" s="7">
        <f t="shared" si="22"/>
        <v>13.84473478788721</v>
      </c>
      <c r="U44" s="7">
        <f t="shared" si="23"/>
        <v>0.56303745760719559</v>
      </c>
      <c r="V44" s="7"/>
      <c r="W44" s="7"/>
      <c r="X44" s="7"/>
    </row>
    <row r="45" spans="1:24" ht="16" x14ac:dyDescent="0.15">
      <c r="A45" s="21"/>
      <c r="B45" s="9">
        <v>45491</v>
      </c>
      <c r="C45" s="5">
        <v>12748</v>
      </c>
      <c r="D45" s="5">
        <v>12632</v>
      </c>
      <c r="E45" s="5">
        <v>12849</v>
      </c>
      <c r="F45" s="5">
        <v>500224</v>
      </c>
      <c r="G45" s="5">
        <v>436580</v>
      </c>
      <c r="H45" s="5">
        <v>433750</v>
      </c>
      <c r="I45" s="6">
        <f t="shared" si="12"/>
        <v>12743</v>
      </c>
      <c r="J45" s="6">
        <f t="shared" si="13"/>
        <v>108.58637115218465</v>
      </c>
      <c r="K45" s="6">
        <f t="shared" si="14"/>
        <v>456851.33333333331</v>
      </c>
      <c r="L45" s="6">
        <f t="shared" si="15"/>
        <v>37588.474102220927</v>
      </c>
      <c r="M45" s="7">
        <f t="shared" si="16"/>
        <v>2.5484582906857726E-2</v>
      </c>
      <c r="N45" s="7">
        <f t="shared" si="17"/>
        <v>2.8933986898162994E-2</v>
      </c>
      <c r="O45" s="7">
        <f t="shared" si="18"/>
        <v>2.9623054755043229E-2</v>
      </c>
      <c r="P45" s="7">
        <f t="shared" si="19"/>
        <v>2.8013874853354648E-2</v>
      </c>
      <c r="Q45" s="7">
        <f t="shared" si="20"/>
        <v>1.8104680685404767E-3</v>
      </c>
      <c r="R45" s="7">
        <v>0.26075344023989799</v>
      </c>
      <c r="S45" s="7">
        <f t="shared" si="21"/>
        <v>0.10743434421260699</v>
      </c>
      <c r="T45" s="7">
        <f t="shared" si="22"/>
        <v>10.743434421260698</v>
      </c>
      <c r="U45" s="7">
        <f t="shared" si="23"/>
        <v>0.69432183401868541</v>
      </c>
      <c r="V45" s="7"/>
      <c r="W45" s="7"/>
      <c r="X45" s="7"/>
    </row>
    <row r="46" spans="1:24" ht="16" x14ac:dyDescent="0.15">
      <c r="A46" s="23" t="s">
        <v>20</v>
      </c>
      <c r="B46" s="9">
        <v>45349</v>
      </c>
      <c r="C46" s="5">
        <v>481313</v>
      </c>
      <c r="D46" s="5">
        <v>480564</v>
      </c>
      <c r="E46" s="5">
        <v>481305</v>
      </c>
      <c r="F46" s="5">
        <v>2805846</v>
      </c>
      <c r="G46" s="5">
        <v>2474167</v>
      </c>
      <c r="H46" s="5">
        <v>2755164</v>
      </c>
      <c r="I46" s="6">
        <f t="shared" si="12"/>
        <v>481060.66666666669</v>
      </c>
      <c r="J46" s="6">
        <f t="shared" si="13"/>
        <v>430.14454934746448</v>
      </c>
      <c r="K46" s="6">
        <f t="shared" si="14"/>
        <v>2678392.3333333335</v>
      </c>
      <c r="L46" s="6">
        <f t="shared" si="15"/>
        <v>178670.52460418124</v>
      </c>
      <c r="M46" s="7">
        <f t="shared" si="16"/>
        <v>0.17153935034210716</v>
      </c>
      <c r="N46" s="7">
        <f t="shared" si="17"/>
        <v>0.1942326447648845</v>
      </c>
      <c r="O46" s="7">
        <f t="shared" si="18"/>
        <v>0.1746919602608048</v>
      </c>
      <c r="P46" s="7">
        <f t="shared" si="19"/>
        <v>0.18015465178926549</v>
      </c>
      <c r="Q46" s="7">
        <f t="shared" si="20"/>
        <v>1.0037501415227842E-2</v>
      </c>
      <c r="R46" s="7">
        <v>0.25839430577005901</v>
      </c>
      <c r="S46" s="7">
        <f t="shared" si="21"/>
        <v>0.69720828890704056</v>
      </c>
      <c r="T46" s="7">
        <f t="shared" si="22"/>
        <v>69.720828890704055</v>
      </c>
      <c r="U46" s="7">
        <f t="shared" si="23"/>
        <v>3.8845675740858066</v>
      </c>
      <c r="V46" s="7">
        <f>AVERAGE(T46:T48)</f>
        <v>80.447370927994726</v>
      </c>
      <c r="W46" s="7">
        <f>SQRT((U46^2+U47^2+U48^2)/3)</f>
        <v>4.8020790586981796</v>
      </c>
      <c r="X46" s="7">
        <f>STDEV(T46:T48)</f>
        <v>9.4868721583067543</v>
      </c>
    </row>
    <row r="47" spans="1:24" ht="16" x14ac:dyDescent="0.15">
      <c r="A47" s="24"/>
      <c r="B47" s="9">
        <v>45346</v>
      </c>
      <c r="C47" s="5">
        <v>317874</v>
      </c>
      <c r="D47" s="5">
        <v>295603</v>
      </c>
      <c r="E47" s="5">
        <v>295107</v>
      </c>
      <c r="F47" s="5">
        <v>1228677</v>
      </c>
      <c r="G47" s="5">
        <v>1146110</v>
      </c>
      <c r="H47" s="5">
        <v>1250070</v>
      </c>
      <c r="I47" s="6">
        <f t="shared" si="12"/>
        <v>302861.33333333331</v>
      </c>
      <c r="J47" s="6">
        <f t="shared" si="13"/>
        <v>13003.715789470843</v>
      </c>
      <c r="K47" s="6">
        <f t="shared" si="14"/>
        <v>1208285.6666666667</v>
      </c>
      <c r="L47" s="6">
        <f t="shared" si="15"/>
        <v>54897.862037909392</v>
      </c>
      <c r="M47" s="7">
        <f t="shared" si="16"/>
        <v>0.25871241994437921</v>
      </c>
      <c r="N47" s="7">
        <f t="shared" si="17"/>
        <v>0.25791852439992669</v>
      </c>
      <c r="O47" s="7">
        <f t="shared" si="18"/>
        <v>0.23607237994672298</v>
      </c>
      <c r="P47" s="7">
        <f t="shared" si="19"/>
        <v>0.25090110809700961</v>
      </c>
      <c r="Q47" s="7">
        <f t="shared" si="20"/>
        <v>1.0490502099524858E-2</v>
      </c>
      <c r="R47" s="7">
        <v>0.29909999999999998</v>
      </c>
      <c r="S47" s="7">
        <f t="shared" si="21"/>
        <v>0.838853587753292</v>
      </c>
      <c r="T47" s="7">
        <f t="shared" si="22"/>
        <v>83.885358775329195</v>
      </c>
      <c r="U47" s="7">
        <f t="shared" si="23"/>
        <v>3.5073561014793913</v>
      </c>
      <c r="V47" s="7"/>
      <c r="W47" s="7"/>
      <c r="X47" s="7"/>
    </row>
    <row r="48" spans="1:24" ht="16" x14ac:dyDescent="0.15">
      <c r="A48" s="25"/>
      <c r="B48" s="9">
        <v>44750</v>
      </c>
      <c r="C48" s="11">
        <v>3858</v>
      </c>
      <c r="D48" s="11">
        <v>3634</v>
      </c>
      <c r="E48" s="11">
        <v>3033</v>
      </c>
      <c r="F48" s="11">
        <v>10808</v>
      </c>
      <c r="G48" s="11">
        <v>8830</v>
      </c>
      <c r="H48" s="11">
        <v>7143</v>
      </c>
      <c r="I48" s="6">
        <f t="shared" si="12"/>
        <v>3508.3333333333335</v>
      </c>
      <c r="J48" s="6">
        <f t="shared" si="13"/>
        <v>426.61497082654438</v>
      </c>
      <c r="K48" s="6">
        <f t="shared" si="14"/>
        <v>8927</v>
      </c>
      <c r="L48" s="6">
        <f t="shared" si="15"/>
        <v>1834.424432894416</v>
      </c>
      <c r="M48" s="7">
        <f t="shared" si="16"/>
        <v>0.35695780903034791</v>
      </c>
      <c r="N48" s="7">
        <f t="shared" si="17"/>
        <v>0.41155152887882218</v>
      </c>
      <c r="O48" s="7">
        <f t="shared" si="18"/>
        <v>0.42461150776984458</v>
      </c>
      <c r="P48" s="7">
        <f t="shared" si="19"/>
        <v>0.39770694855967159</v>
      </c>
      <c r="Q48" s="7">
        <f t="shared" si="20"/>
        <v>2.9303128859602495E-2</v>
      </c>
      <c r="R48" s="7">
        <v>0.45329999999999998</v>
      </c>
      <c r="S48" s="7">
        <f t="shared" si="21"/>
        <v>0.87735925117950941</v>
      </c>
      <c r="T48" s="7">
        <f t="shared" si="22"/>
        <v>87.735925117950941</v>
      </c>
      <c r="U48" s="7">
        <f t="shared" si="23"/>
        <v>6.4644008073246191</v>
      </c>
      <c r="V48" s="7"/>
      <c r="W48" s="7"/>
      <c r="X48" s="7"/>
    </row>
  </sheetData>
  <mergeCells count="14">
    <mergeCell ref="A46:A48"/>
    <mergeCell ref="A31:A33"/>
    <mergeCell ref="A1:X1"/>
    <mergeCell ref="A20:A22"/>
    <mergeCell ref="A28:A30"/>
    <mergeCell ref="A37:A39"/>
    <mergeCell ref="A43:A45"/>
    <mergeCell ref="A11:A13"/>
    <mergeCell ref="A14:A16"/>
    <mergeCell ref="A40:A42"/>
    <mergeCell ref="A34:A36"/>
    <mergeCell ref="A23:A27"/>
    <mergeCell ref="A17:A19"/>
    <mergeCell ref="A3:A10"/>
  </mergeCells>
  <pageMargins left="1" right="1" top="1" bottom="1" header="0.25" footer="0.25"/>
  <pageSetup orientation="portrait"/>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X30"/>
  <sheetViews>
    <sheetView showGridLines="0" workbookViewId="0">
      <pane xSplit="1" topLeftCell="K1" activePane="topRight" state="frozen"/>
      <selection pane="topRight" activeCell="A2" sqref="A2"/>
    </sheetView>
  </sheetViews>
  <sheetFormatPr baseColWidth="10" defaultColWidth="16.33203125" defaultRowHeight="20" customHeight="1" x14ac:dyDescent="0.15"/>
  <cols>
    <col min="1" max="1" width="10.83203125" style="1" bestFit="1" customWidth="1"/>
    <col min="2" max="2" width="9.5" style="1" bestFit="1" customWidth="1"/>
    <col min="3" max="9" width="9.33203125" style="1" bestFit="1" customWidth="1"/>
    <col min="10" max="10" width="7" style="1" bestFit="1" customWidth="1"/>
    <col min="11" max="11" width="9.33203125" style="1" bestFit="1" customWidth="1"/>
    <col min="12" max="12" width="8.33203125" style="1" bestFit="1" customWidth="1"/>
    <col min="13" max="15" width="11.1640625" style="1" bestFit="1" customWidth="1"/>
    <col min="16" max="16" width="11.83203125" style="1" bestFit="1" customWidth="1"/>
    <col min="17" max="17" width="11.1640625" style="1" bestFit="1" customWidth="1"/>
    <col min="18" max="18" width="23.33203125" style="1" bestFit="1" customWidth="1"/>
    <col min="19" max="19" width="11.33203125" style="1" bestFit="1" customWidth="1"/>
    <col min="20" max="20" width="21.83203125" style="1" bestFit="1" customWidth="1"/>
    <col min="21" max="21" width="18" style="1" bestFit="1" customWidth="1"/>
    <col min="22" max="22" width="21" style="1" bestFit="1" customWidth="1"/>
    <col min="23" max="23" width="22.5" style="1" bestFit="1" customWidth="1"/>
    <col min="24" max="24" width="18.33203125" style="1" bestFit="1" customWidth="1"/>
    <col min="25" max="25" width="16.33203125" style="1" customWidth="1"/>
    <col min="26" max="16384" width="16.33203125" style="1"/>
  </cols>
  <sheetData>
    <row r="1" spans="1:24" ht="16" x14ac:dyDescent="0.15">
      <c r="A1" s="22" t="s">
        <v>96</v>
      </c>
      <c r="B1" s="22"/>
      <c r="C1" s="22"/>
      <c r="D1" s="22"/>
      <c r="E1" s="22"/>
      <c r="F1" s="22"/>
      <c r="G1" s="22"/>
      <c r="H1" s="22"/>
      <c r="I1" s="22"/>
      <c r="J1" s="22"/>
      <c r="K1" s="22"/>
      <c r="L1" s="22"/>
      <c r="M1" s="22"/>
      <c r="N1" s="22"/>
      <c r="O1" s="22"/>
      <c r="P1" s="22"/>
      <c r="Q1" s="22"/>
      <c r="R1" s="22"/>
      <c r="S1" s="22"/>
      <c r="T1" s="22"/>
      <c r="U1" s="22"/>
      <c r="V1" s="22"/>
      <c r="W1" s="22"/>
      <c r="X1" s="22"/>
    </row>
    <row r="2" spans="1:24" ht="17" x14ac:dyDescent="0.15">
      <c r="A2" s="3" t="s">
        <v>33</v>
      </c>
      <c r="B2" s="3" t="s">
        <v>34</v>
      </c>
      <c r="C2" s="3" t="s">
        <v>35</v>
      </c>
      <c r="D2" s="3" t="s">
        <v>36</v>
      </c>
      <c r="E2" s="3" t="s">
        <v>37</v>
      </c>
      <c r="F2" s="3" t="s">
        <v>38</v>
      </c>
      <c r="G2" s="3" t="s">
        <v>39</v>
      </c>
      <c r="H2" s="3" t="s">
        <v>40</v>
      </c>
      <c r="I2" s="3" t="s">
        <v>41</v>
      </c>
      <c r="J2" s="3" t="s">
        <v>42</v>
      </c>
      <c r="K2" s="3" t="s">
        <v>43</v>
      </c>
      <c r="L2" s="3" t="s">
        <v>44</v>
      </c>
      <c r="M2" s="3" t="s">
        <v>45</v>
      </c>
      <c r="N2" s="3" t="s">
        <v>46</v>
      </c>
      <c r="O2" s="3" t="s">
        <v>47</v>
      </c>
      <c r="P2" s="3" t="s">
        <v>48</v>
      </c>
      <c r="Q2" s="3" t="s">
        <v>49</v>
      </c>
      <c r="R2" s="3" t="s">
        <v>50</v>
      </c>
      <c r="S2" s="3" t="s">
        <v>51</v>
      </c>
      <c r="T2" s="3" t="s">
        <v>52</v>
      </c>
      <c r="U2" s="3" t="s">
        <v>53</v>
      </c>
      <c r="V2" s="3" t="s">
        <v>54</v>
      </c>
      <c r="W2" s="3" t="s">
        <v>55</v>
      </c>
      <c r="X2" s="3" t="s">
        <v>56</v>
      </c>
    </row>
    <row r="3" spans="1:24" ht="17" x14ac:dyDescent="0.15">
      <c r="A3" s="20" t="s">
        <v>57</v>
      </c>
      <c r="B3" s="3" t="s">
        <v>85</v>
      </c>
      <c r="C3" s="5">
        <v>558324</v>
      </c>
      <c r="D3" s="5">
        <v>490307</v>
      </c>
      <c r="E3" s="5">
        <v>465289</v>
      </c>
      <c r="F3" s="5">
        <v>284796</v>
      </c>
      <c r="G3" s="5">
        <v>252920</v>
      </c>
      <c r="H3" s="5">
        <v>245808</v>
      </c>
      <c r="I3" s="6">
        <f t="shared" ref="I3:I21" si="0">AVERAGE(C3:E3)</f>
        <v>504640</v>
      </c>
      <c r="J3" s="6">
        <f t="shared" ref="J3:J21" si="1">STDEV(C3:E3)</f>
        <v>48145.134468604403</v>
      </c>
      <c r="K3" s="6">
        <f t="shared" ref="K3:K21" si="2">AVERAGE(F3:H3)</f>
        <v>261174.66666666666</v>
      </c>
      <c r="L3" s="6">
        <f t="shared" ref="L3:L21" si="3">STDEV(F3:H3)</f>
        <v>20763.445699915352</v>
      </c>
      <c r="M3" s="7">
        <f t="shared" ref="M3:M21" si="4">C3/F3</f>
        <v>1.9604348375679435</v>
      </c>
      <c r="N3" s="7">
        <f t="shared" ref="N3:N21" si="5">D3/G3</f>
        <v>1.938585323422426</v>
      </c>
      <c r="O3" s="7">
        <f t="shared" ref="O3:O21" si="6">E3/H3</f>
        <v>1.8928960814944997</v>
      </c>
      <c r="P3" s="7">
        <f t="shared" ref="P3:P21" si="7">AVERAGE(M3:O3)</f>
        <v>1.9306387474949565</v>
      </c>
      <c r="Q3" s="7">
        <f t="shared" ref="Q3:Q21" si="8">STDEV(M3:P3)</f>
        <v>2.8139319403227843E-2</v>
      </c>
      <c r="R3" s="7">
        <v>1.93063874749496</v>
      </c>
      <c r="S3" s="7">
        <v>1</v>
      </c>
      <c r="T3" s="7">
        <v>100</v>
      </c>
      <c r="U3" s="7">
        <f t="shared" ref="U3:U21" si="9">Q3/R3*100</f>
        <v>1.4575134493565478</v>
      </c>
      <c r="V3" s="7">
        <f>AVERAGE(T3:T13)</f>
        <v>100</v>
      </c>
      <c r="W3" s="7">
        <f>SQRT((U3^2+U4^2+U5^2+U6^2+U7^2+U8^2+U9^2+U10^2+U11^2+U12^2+U13^2)/11)</f>
        <v>7.9406478490386965</v>
      </c>
      <c r="X3" s="7">
        <f>STDEV(T3:T13)</f>
        <v>0</v>
      </c>
    </row>
    <row r="4" spans="1:24" ht="17" x14ac:dyDescent="0.15">
      <c r="A4" s="21"/>
      <c r="B4" s="3" t="s">
        <v>86</v>
      </c>
      <c r="C4" s="5">
        <v>15267</v>
      </c>
      <c r="D4" s="5">
        <v>15953</v>
      </c>
      <c r="E4" s="5">
        <v>16699</v>
      </c>
      <c r="F4" s="5">
        <v>6963</v>
      </c>
      <c r="G4" s="5">
        <v>8904</v>
      </c>
      <c r="H4" s="5">
        <v>7734</v>
      </c>
      <c r="I4" s="6">
        <f t="shared" si="0"/>
        <v>15973</v>
      </c>
      <c r="J4" s="6">
        <f t="shared" si="1"/>
        <v>716.20946656686965</v>
      </c>
      <c r="K4" s="6">
        <f t="shared" si="2"/>
        <v>7867</v>
      </c>
      <c r="L4" s="6">
        <f t="shared" si="3"/>
        <v>977.3111070687778</v>
      </c>
      <c r="M4" s="7">
        <f t="shared" si="4"/>
        <v>2.1925894011202067</v>
      </c>
      <c r="N4" s="7">
        <f t="shared" si="5"/>
        <v>1.7916666666666667</v>
      </c>
      <c r="O4" s="7">
        <f t="shared" si="6"/>
        <v>2.1591673131626585</v>
      </c>
      <c r="P4" s="7">
        <f t="shared" si="7"/>
        <v>2.0478077936498438</v>
      </c>
      <c r="Q4" s="7">
        <f t="shared" si="8"/>
        <v>0.18163235154200849</v>
      </c>
      <c r="R4" s="7">
        <v>2.04780779364985</v>
      </c>
      <c r="S4" s="7">
        <v>1</v>
      </c>
      <c r="T4" s="7">
        <v>100</v>
      </c>
      <c r="U4" s="7">
        <f t="shared" si="9"/>
        <v>8.8695995837715529</v>
      </c>
      <c r="V4" s="7"/>
      <c r="W4" s="7"/>
      <c r="X4" s="7"/>
    </row>
    <row r="5" spans="1:24" ht="17" x14ac:dyDescent="0.15">
      <c r="A5" s="21"/>
      <c r="B5" s="3" t="s">
        <v>87</v>
      </c>
      <c r="C5" s="5">
        <v>1069676</v>
      </c>
      <c r="D5" s="5">
        <v>1028479</v>
      </c>
      <c r="E5" s="5">
        <v>1098015</v>
      </c>
      <c r="F5" s="5">
        <v>1743051</v>
      </c>
      <c r="G5" s="5">
        <v>1715087</v>
      </c>
      <c r="H5" s="5">
        <v>1708346</v>
      </c>
      <c r="I5" s="6">
        <f t="shared" si="0"/>
        <v>1065390</v>
      </c>
      <c r="J5" s="6">
        <f t="shared" si="1"/>
        <v>34965.571223705185</v>
      </c>
      <c r="K5" s="6">
        <f t="shared" si="2"/>
        <v>1722161.3333333333</v>
      </c>
      <c r="L5" s="6">
        <f t="shared" si="3"/>
        <v>18402.279759131296</v>
      </c>
      <c r="M5" s="7">
        <f t="shared" si="4"/>
        <v>0.61368026523607166</v>
      </c>
      <c r="N5" s="7">
        <f t="shared" si="5"/>
        <v>0.5996657895488684</v>
      </c>
      <c r="O5" s="7">
        <f t="shared" si="6"/>
        <v>0.64273572215464547</v>
      </c>
      <c r="P5" s="7">
        <f t="shared" si="7"/>
        <v>0.61869392564652859</v>
      </c>
      <c r="Q5" s="7">
        <f t="shared" si="8"/>
        <v>1.7937063429299707E-2</v>
      </c>
      <c r="R5" s="7">
        <v>0.61869392564652803</v>
      </c>
      <c r="S5" s="7">
        <v>1</v>
      </c>
      <c r="T5" s="7">
        <v>100</v>
      </c>
      <c r="U5" s="7">
        <f t="shared" si="9"/>
        <v>2.8991820811163906</v>
      </c>
      <c r="V5" s="7"/>
      <c r="W5" s="7"/>
      <c r="X5" s="7"/>
    </row>
    <row r="6" spans="1:24" ht="17" x14ac:dyDescent="0.15">
      <c r="A6" s="21"/>
      <c r="B6" s="3" t="s">
        <v>88</v>
      </c>
      <c r="C6" s="5">
        <v>1164000</v>
      </c>
      <c r="D6" s="5">
        <v>1190808</v>
      </c>
      <c r="E6" s="5">
        <v>1164651</v>
      </c>
      <c r="F6" s="5">
        <v>923921</v>
      </c>
      <c r="G6" s="5">
        <v>1069841</v>
      </c>
      <c r="H6" s="5">
        <v>1011905</v>
      </c>
      <c r="I6" s="6">
        <f t="shared" si="0"/>
        <v>1173153</v>
      </c>
      <c r="J6" s="6">
        <f t="shared" si="1"/>
        <v>15293.142875158133</v>
      </c>
      <c r="K6" s="6">
        <f t="shared" si="2"/>
        <v>1001889</v>
      </c>
      <c r="L6" s="6">
        <f t="shared" si="3"/>
        <v>73473.817050701808</v>
      </c>
      <c r="M6" s="7">
        <f t="shared" si="4"/>
        <v>1.2598479740150943</v>
      </c>
      <c r="N6" s="7">
        <f t="shared" si="5"/>
        <v>1.1130700730295437</v>
      </c>
      <c r="O6" s="7">
        <f t="shared" si="6"/>
        <v>1.1509489527178935</v>
      </c>
      <c r="P6" s="7">
        <f t="shared" si="7"/>
        <v>1.1746223332541772</v>
      </c>
      <c r="Q6" s="7">
        <f t="shared" si="8"/>
        <v>6.2216073828461137E-2</v>
      </c>
      <c r="R6" s="7">
        <v>1.1746223332541701</v>
      </c>
      <c r="S6" s="7">
        <v>1</v>
      </c>
      <c r="T6" s="7">
        <v>100</v>
      </c>
      <c r="U6" s="7">
        <f t="shared" si="9"/>
        <v>5.2966874600534721</v>
      </c>
      <c r="V6" s="7"/>
      <c r="W6" s="7"/>
      <c r="X6" s="7"/>
    </row>
    <row r="7" spans="1:24" ht="17" x14ac:dyDescent="0.15">
      <c r="A7" s="21"/>
      <c r="B7" s="3" t="s">
        <v>89</v>
      </c>
      <c r="C7" s="5">
        <v>1611</v>
      </c>
      <c r="D7" s="5">
        <v>1989</v>
      </c>
      <c r="E7" s="5">
        <v>1630</v>
      </c>
      <c r="F7" s="5">
        <v>843</v>
      </c>
      <c r="G7" s="5">
        <v>1236</v>
      </c>
      <c r="H7" s="5">
        <v>1236</v>
      </c>
      <c r="I7" s="6">
        <f t="shared" si="0"/>
        <v>1743.3333333333333</v>
      </c>
      <c r="J7" s="6">
        <f t="shared" si="1"/>
        <v>212.96556842206519</v>
      </c>
      <c r="K7" s="6">
        <f t="shared" si="2"/>
        <v>1105</v>
      </c>
      <c r="L7" s="6">
        <f t="shared" si="3"/>
        <v>226.89865579152291</v>
      </c>
      <c r="M7" s="7">
        <f t="shared" si="4"/>
        <v>1.9110320284697508</v>
      </c>
      <c r="N7" s="7">
        <f t="shared" si="5"/>
        <v>1.6092233009708738</v>
      </c>
      <c r="O7" s="7">
        <f t="shared" si="6"/>
        <v>1.3187702265372168</v>
      </c>
      <c r="P7" s="7">
        <f t="shared" si="7"/>
        <v>1.6130085186592804</v>
      </c>
      <c r="Q7" s="7">
        <f t="shared" si="8"/>
        <v>0.24180468207736747</v>
      </c>
      <c r="R7" s="7">
        <v>1.61300851865928</v>
      </c>
      <c r="S7" s="7">
        <v>1</v>
      </c>
      <c r="T7" s="7">
        <v>100</v>
      </c>
      <c r="U7" s="7">
        <f t="shared" si="9"/>
        <v>14.990911658566667</v>
      </c>
      <c r="V7" s="7"/>
      <c r="W7" s="7"/>
      <c r="X7" s="7"/>
    </row>
    <row r="8" spans="1:24" ht="17" x14ac:dyDescent="0.15">
      <c r="A8" s="21"/>
      <c r="B8" s="3" t="s">
        <v>90</v>
      </c>
      <c r="C8" s="5">
        <v>413152</v>
      </c>
      <c r="D8" s="5">
        <v>393413</v>
      </c>
      <c r="E8" s="5">
        <v>368033</v>
      </c>
      <c r="F8" s="5">
        <v>1355745</v>
      </c>
      <c r="G8" s="5">
        <v>1323165</v>
      </c>
      <c r="H8" s="5">
        <v>1252442</v>
      </c>
      <c r="I8" s="6">
        <f t="shared" si="0"/>
        <v>391532.66666666669</v>
      </c>
      <c r="J8" s="6">
        <f t="shared" si="1"/>
        <v>22618.195779799356</v>
      </c>
      <c r="K8" s="6">
        <f t="shared" si="2"/>
        <v>1310450.6666666667</v>
      </c>
      <c r="L8" s="6">
        <f t="shared" si="3"/>
        <v>52812.10236615593</v>
      </c>
      <c r="M8" s="7">
        <f t="shared" si="4"/>
        <v>0.30474167339728342</v>
      </c>
      <c r="N8" s="7">
        <f t="shared" si="5"/>
        <v>0.29732724187837495</v>
      </c>
      <c r="O8" s="7">
        <f t="shared" si="6"/>
        <v>0.29385233008794021</v>
      </c>
      <c r="P8" s="7">
        <f t="shared" si="7"/>
        <v>0.29864041512119954</v>
      </c>
      <c r="Q8" s="7">
        <f t="shared" si="8"/>
        <v>4.5414951577233721E-3</v>
      </c>
      <c r="R8" s="7">
        <v>0.29864041512119899</v>
      </c>
      <c r="S8" s="7">
        <v>1</v>
      </c>
      <c r="T8" s="7">
        <v>100</v>
      </c>
      <c r="U8" s="7">
        <f t="shared" si="9"/>
        <v>1.5207235617725319</v>
      </c>
      <c r="V8" s="7"/>
      <c r="W8" s="7"/>
      <c r="X8" s="7"/>
    </row>
    <row r="9" spans="1:24" ht="17" x14ac:dyDescent="0.15">
      <c r="A9" s="21"/>
      <c r="B9" s="3" t="s">
        <v>93</v>
      </c>
      <c r="C9" s="11">
        <v>1076</v>
      </c>
      <c r="D9" s="11">
        <v>1043</v>
      </c>
      <c r="E9" s="11">
        <v>1091</v>
      </c>
      <c r="F9" s="11">
        <v>2293</v>
      </c>
      <c r="G9" s="11">
        <v>2443</v>
      </c>
      <c r="H9" s="11">
        <v>2350</v>
      </c>
      <c r="I9" s="6">
        <f t="shared" si="0"/>
        <v>1070</v>
      </c>
      <c r="J9" s="6">
        <f t="shared" si="1"/>
        <v>24.556058315617349</v>
      </c>
      <c r="K9" s="6">
        <f t="shared" si="2"/>
        <v>2362</v>
      </c>
      <c r="L9" s="6">
        <f t="shared" si="3"/>
        <v>75.716576784743779</v>
      </c>
      <c r="M9" s="7">
        <f t="shared" si="4"/>
        <v>0.46925425207152205</v>
      </c>
      <c r="N9" s="7">
        <f t="shared" si="5"/>
        <v>0.42693409742120342</v>
      </c>
      <c r="O9" s="7">
        <f t="shared" si="6"/>
        <v>0.4642553191489362</v>
      </c>
      <c r="P9" s="7">
        <f t="shared" si="7"/>
        <v>0.45348122288055387</v>
      </c>
      <c r="Q9" s="7">
        <f t="shared" si="8"/>
        <v>1.8882262138613912E-2</v>
      </c>
      <c r="R9" s="7">
        <v>0.45348122288055398</v>
      </c>
      <c r="S9" s="7">
        <v>1</v>
      </c>
      <c r="T9" s="7">
        <v>100</v>
      </c>
      <c r="U9" s="7">
        <f t="shared" si="9"/>
        <v>4.1638465245974388</v>
      </c>
      <c r="V9" s="7"/>
      <c r="W9" s="7"/>
      <c r="X9" s="7"/>
    </row>
    <row r="10" spans="1:24" ht="17" x14ac:dyDescent="0.15">
      <c r="A10" s="21"/>
      <c r="B10" s="3" t="s">
        <v>91</v>
      </c>
      <c r="C10" s="5">
        <v>2066</v>
      </c>
      <c r="D10" s="5">
        <v>1932</v>
      </c>
      <c r="E10" s="5">
        <v>2015</v>
      </c>
      <c r="F10" s="5">
        <v>3764</v>
      </c>
      <c r="G10" s="5">
        <v>3338</v>
      </c>
      <c r="H10" s="5">
        <v>2731</v>
      </c>
      <c r="I10" s="6">
        <f t="shared" si="0"/>
        <v>2004.3333333333333</v>
      </c>
      <c r="J10" s="6">
        <f t="shared" si="1"/>
        <v>67.633817970992382</v>
      </c>
      <c r="K10" s="6">
        <f t="shared" si="2"/>
        <v>3277.6666666666665</v>
      </c>
      <c r="L10" s="6">
        <f t="shared" si="3"/>
        <v>519.1361414247076</v>
      </c>
      <c r="M10" s="7">
        <f t="shared" si="4"/>
        <v>0.5488841657810839</v>
      </c>
      <c r="N10" s="7">
        <f t="shared" si="5"/>
        <v>0.57878969442780104</v>
      </c>
      <c r="O10" s="7">
        <f t="shared" si="6"/>
        <v>0.73782497253753199</v>
      </c>
      <c r="P10" s="7">
        <f t="shared" si="7"/>
        <v>0.62183294424880564</v>
      </c>
      <c r="Q10" s="7">
        <f t="shared" si="8"/>
        <v>8.2922446220588031E-2</v>
      </c>
      <c r="R10" s="7">
        <v>0.62183294424880597</v>
      </c>
      <c r="S10" s="7">
        <v>1</v>
      </c>
      <c r="T10" s="7">
        <v>100</v>
      </c>
      <c r="U10" s="7">
        <f t="shared" si="9"/>
        <v>13.335164530525315</v>
      </c>
      <c r="V10" s="7"/>
      <c r="W10" s="7"/>
      <c r="X10" s="7"/>
    </row>
    <row r="11" spans="1:24" ht="16" x14ac:dyDescent="0.15">
      <c r="A11" s="21"/>
      <c r="B11" s="9">
        <v>45481</v>
      </c>
      <c r="C11" s="5">
        <v>148026</v>
      </c>
      <c r="D11" s="5">
        <v>155515</v>
      </c>
      <c r="E11" s="5">
        <v>151409</v>
      </c>
      <c r="F11" s="5">
        <v>640083</v>
      </c>
      <c r="G11" s="5">
        <v>628014</v>
      </c>
      <c r="H11" s="5">
        <v>608523</v>
      </c>
      <c r="I11" s="6">
        <f t="shared" si="0"/>
        <v>151650</v>
      </c>
      <c r="J11" s="6">
        <f t="shared" si="1"/>
        <v>3750.3121203441187</v>
      </c>
      <c r="K11" s="6">
        <f t="shared" si="2"/>
        <v>625540</v>
      </c>
      <c r="L11" s="6">
        <f t="shared" si="3"/>
        <v>15924.789072386486</v>
      </c>
      <c r="M11" s="7">
        <f t="shared" si="4"/>
        <v>0.23126063338660768</v>
      </c>
      <c r="N11" s="7">
        <f t="shared" si="5"/>
        <v>0.24762982990825044</v>
      </c>
      <c r="O11" s="7">
        <f t="shared" si="6"/>
        <v>0.24881393143726696</v>
      </c>
      <c r="P11" s="7">
        <f t="shared" si="7"/>
        <v>0.24256813157737503</v>
      </c>
      <c r="Q11" s="7">
        <f t="shared" si="8"/>
        <v>8.0102085119930933E-3</v>
      </c>
      <c r="R11" s="7">
        <v>0.242568131577375</v>
      </c>
      <c r="S11" s="7">
        <v>1</v>
      </c>
      <c r="T11" s="7">
        <v>100</v>
      </c>
      <c r="U11" s="7">
        <f t="shared" si="9"/>
        <v>3.3022509840448584</v>
      </c>
      <c r="V11" s="7"/>
      <c r="W11" s="7"/>
      <c r="X11" s="7"/>
    </row>
    <row r="12" spans="1:24" ht="16" x14ac:dyDescent="0.15">
      <c r="A12" s="21"/>
      <c r="B12" s="9">
        <v>45488</v>
      </c>
      <c r="C12" s="5">
        <v>145874</v>
      </c>
      <c r="D12" s="5">
        <v>145983</v>
      </c>
      <c r="E12" s="5">
        <v>156239</v>
      </c>
      <c r="F12" s="5">
        <v>603275</v>
      </c>
      <c r="G12" s="5">
        <v>609412</v>
      </c>
      <c r="H12" s="5">
        <v>714066</v>
      </c>
      <c r="I12" s="6">
        <f t="shared" si="0"/>
        <v>149365.33333333334</v>
      </c>
      <c r="J12" s="6">
        <f t="shared" si="1"/>
        <v>5953.0194299475734</v>
      </c>
      <c r="K12" s="6">
        <f t="shared" si="2"/>
        <v>642251</v>
      </c>
      <c r="L12" s="6">
        <f t="shared" si="3"/>
        <v>62269.264978799933</v>
      </c>
      <c r="M12" s="7">
        <f t="shared" si="4"/>
        <v>0.24180348928763831</v>
      </c>
      <c r="N12" s="7">
        <f t="shared" si="5"/>
        <v>0.2395473013330883</v>
      </c>
      <c r="O12" s="7">
        <f t="shared" si="6"/>
        <v>0.21880190346550599</v>
      </c>
      <c r="P12" s="7">
        <f t="shared" si="7"/>
        <v>0.23338423136207753</v>
      </c>
      <c r="Q12" s="7">
        <f t="shared" si="8"/>
        <v>1.0352320550933197E-2</v>
      </c>
      <c r="R12" s="7">
        <v>0.233384231362077</v>
      </c>
      <c r="S12" s="7">
        <v>1</v>
      </c>
      <c r="T12" s="7">
        <v>100</v>
      </c>
      <c r="U12" s="7">
        <f t="shared" si="9"/>
        <v>4.4357412197537878</v>
      </c>
      <c r="V12" s="7"/>
      <c r="W12" s="7"/>
      <c r="X12" s="7"/>
    </row>
    <row r="13" spans="1:24" ht="16" x14ac:dyDescent="0.15">
      <c r="A13" s="21"/>
      <c r="B13" s="9">
        <v>45491</v>
      </c>
      <c r="C13" s="5">
        <v>96196</v>
      </c>
      <c r="D13" s="5">
        <v>114688</v>
      </c>
      <c r="E13" s="5">
        <v>108932</v>
      </c>
      <c r="F13" s="5">
        <v>322808</v>
      </c>
      <c r="G13" s="5">
        <v>504551</v>
      </c>
      <c r="H13" s="5">
        <v>423933</v>
      </c>
      <c r="I13" s="6">
        <f t="shared" si="0"/>
        <v>106605.33333333333</v>
      </c>
      <c r="J13" s="6">
        <f t="shared" si="1"/>
        <v>9463.0095283336432</v>
      </c>
      <c r="K13" s="6">
        <f t="shared" si="2"/>
        <v>417097.33333333331</v>
      </c>
      <c r="L13" s="6">
        <f t="shared" si="3"/>
        <v>91064.121729325125</v>
      </c>
      <c r="M13" s="7">
        <f t="shared" si="4"/>
        <v>0.29799757131173948</v>
      </c>
      <c r="N13" s="7">
        <f t="shared" si="5"/>
        <v>0.22730705121979741</v>
      </c>
      <c r="O13" s="7">
        <f t="shared" si="6"/>
        <v>0.25695569818815711</v>
      </c>
      <c r="P13" s="7">
        <f t="shared" si="7"/>
        <v>0.26075344023989799</v>
      </c>
      <c r="Q13" s="7">
        <f t="shared" si="8"/>
        <v>2.8983955805882072E-2</v>
      </c>
      <c r="R13" s="7">
        <v>0.26075344023989799</v>
      </c>
      <c r="S13" s="7">
        <v>1</v>
      </c>
      <c r="T13" s="7">
        <v>100</v>
      </c>
      <c r="U13" s="7">
        <f t="shared" si="9"/>
        <v>11.115464393956335</v>
      </c>
      <c r="V13" s="7"/>
      <c r="W13" s="7"/>
      <c r="X13" s="7"/>
    </row>
    <row r="14" spans="1:24" ht="17" x14ac:dyDescent="0.15">
      <c r="A14" s="20" t="s">
        <v>58</v>
      </c>
      <c r="B14" s="3" t="s">
        <v>85</v>
      </c>
      <c r="C14" s="5">
        <v>5055</v>
      </c>
      <c r="D14" s="5">
        <v>5955</v>
      </c>
      <c r="E14" s="5">
        <v>5105</v>
      </c>
      <c r="F14" s="5">
        <v>336653</v>
      </c>
      <c r="G14" s="5">
        <v>383355</v>
      </c>
      <c r="H14" s="5">
        <v>343703</v>
      </c>
      <c r="I14" s="6">
        <f t="shared" si="0"/>
        <v>5371.666666666667</v>
      </c>
      <c r="J14" s="6">
        <f t="shared" si="1"/>
        <v>505.79969684978391</v>
      </c>
      <c r="K14" s="6">
        <f t="shared" si="2"/>
        <v>354570.33333333331</v>
      </c>
      <c r="L14" s="6">
        <f t="shared" si="3"/>
        <v>25176.246768200643</v>
      </c>
      <c r="M14" s="7">
        <f t="shared" si="4"/>
        <v>1.5015461023665317E-2</v>
      </c>
      <c r="N14" s="7">
        <f t="shared" si="5"/>
        <v>1.553390460539187E-2</v>
      </c>
      <c r="O14" s="7">
        <f t="shared" si="6"/>
        <v>1.4852939892872626E-2</v>
      </c>
      <c r="P14" s="7">
        <f t="shared" si="7"/>
        <v>1.5134101840643269E-2</v>
      </c>
      <c r="Q14" s="7">
        <f t="shared" si="8"/>
        <v>2.9038476488273444E-4</v>
      </c>
      <c r="R14" s="7">
        <v>1.93063874749496</v>
      </c>
      <c r="S14" s="7">
        <f t="shared" ref="S14:S21" si="10">P14/R14</f>
        <v>7.8389092005327517E-3</v>
      </c>
      <c r="T14" s="7">
        <f t="shared" ref="T14:T21" si="11">S14*100</f>
        <v>0.78389092005327521</v>
      </c>
      <c r="U14" s="7">
        <f t="shared" si="9"/>
        <v>1.5040864856748272E-2</v>
      </c>
      <c r="V14" s="7">
        <f>AVERAGE(T14:T17)</f>
        <v>0.85614756640801992</v>
      </c>
      <c r="W14" s="7">
        <f>SQRT((U14^2+U15^2+U16^2+U17^2)/4)</f>
        <v>0.13703491120505115</v>
      </c>
      <c r="X14" s="7">
        <f>STDEV(T14:T17)</f>
        <v>0.3126024130664824</v>
      </c>
    </row>
    <row r="15" spans="1:24" ht="17" x14ac:dyDescent="0.15">
      <c r="A15" s="21"/>
      <c r="B15" s="3" t="s">
        <v>90</v>
      </c>
      <c r="C15" s="5">
        <v>2772</v>
      </c>
      <c r="D15" s="5">
        <v>3683</v>
      </c>
      <c r="E15" s="5">
        <v>3272</v>
      </c>
      <c r="F15" s="5">
        <v>907431</v>
      </c>
      <c r="G15" s="5">
        <v>1038470</v>
      </c>
      <c r="H15" s="5">
        <v>903718</v>
      </c>
      <c r="I15" s="6">
        <f t="shared" si="0"/>
        <v>3242.3333333333335</v>
      </c>
      <c r="J15" s="6">
        <f t="shared" si="1"/>
        <v>456.22399469266622</v>
      </c>
      <c r="K15" s="6">
        <f t="shared" si="2"/>
        <v>949873</v>
      </c>
      <c r="L15" s="6">
        <f t="shared" si="3"/>
        <v>76749.709439189406</v>
      </c>
      <c r="M15" s="7">
        <f t="shared" si="4"/>
        <v>3.0547777186364583E-3</v>
      </c>
      <c r="N15" s="7">
        <f t="shared" si="5"/>
        <v>3.5465636946661917E-3</v>
      </c>
      <c r="O15" s="7">
        <f t="shared" si="6"/>
        <v>3.6205984610243459E-3</v>
      </c>
      <c r="P15" s="7">
        <f t="shared" si="7"/>
        <v>3.407313291442332E-3</v>
      </c>
      <c r="Q15" s="7">
        <f t="shared" si="8"/>
        <v>2.5110593279543822E-4</v>
      </c>
      <c r="R15" s="7">
        <v>0.29864041512119899</v>
      </c>
      <c r="S15" s="7">
        <f t="shared" si="10"/>
        <v>1.1409417878218265E-2</v>
      </c>
      <c r="T15" s="7">
        <f t="shared" si="11"/>
        <v>1.1409417878218264</v>
      </c>
      <c r="U15" s="7">
        <f t="shared" si="9"/>
        <v>8.4083037687156456E-2</v>
      </c>
      <c r="V15" s="7"/>
      <c r="W15" s="7"/>
      <c r="X15" s="7"/>
    </row>
    <row r="16" spans="1:24" ht="17" x14ac:dyDescent="0.15">
      <c r="A16" s="21"/>
      <c r="B16" s="3" t="s">
        <v>86</v>
      </c>
      <c r="C16" s="5">
        <v>88</v>
      </c>
      <c r="D16" s="5">
        <v>93</v>
      </c>
      <c r="E16" s="5">
        <v>95</v>
      </c>
      <c r="F16" s="5">
        <v>5506</v>
      </c>
      <c r="G16" s="5">
        <v>3243</v>
      </c>
      <c r="H16" s="5">
        <v>4737</v>
      </c>
      <c r="I16" s="6">
        <f t="shared" si="0"/>
        <v>92</v>
      </c>
      <c r="J16" s="6">
        <f t="shared" si="1"/>
        <v>3.6055512754639891</v>
      </c>
      <c r="K16" s="6">
        <f t="shared" si="2"/>
        <v>4495.333333333333</v>
      </c>
      <c r="L16" s="6">
        <f t="shared" si="3"/>
        <v>1150.6929796141681</v>
      </c>
      <c r="M16" s="7">
        <f t="shared" si="4"/>
        <v>1.5982564475118054E-2</v>
      </c>
      <c r="N16" s="7">
        <f t="shared" si="5"/>
        <v>2.8677150786308975E-2</v>
      </c>
      <c r="O16" s="7">
        <f t="shared" si="6"/>
        <v>2.0054887059320244E-2</v>
      </c>
      <c r="P16" s="7">
        <f t="shared" si="7"/>
        <v>2.1571534106915757E-2</v>
      </c>
      <c r="Q16" s="7">
        <f t="shared" si="8"/>
        <v>5.2923400056625255E-3</v>
      </c>
      <c r="R16" s="7">
        <v>2.04780779364985</v>
      </c>
      <c r="S16" s="7">
        <f t="shared" si="10"/>
        <v>1.0533964258661389E-2</v>
      </c>
      <c r="T16" s="7">
        <f t="shared" si="11"/>
        <v>1.0533964258661388</v>
      </c>
      <c r="U16" s="7">
        <f t="shared" si="9"/>
        <v>0.25843929406235333</v>
      </c>
      <c r="V16" s="7"/>
      <c r="W16" s="7"/>
      <c r="X16" s="7"/>
    </row>
    <row r="17" spans="1:24" ht="17" x14ac:dyDescent="0.15">
      <c r="A17" s="21"/>
      <c r="B17" s="3" t="s">
        <v>88</v>
      </c>
      <c r="C17" s="5">
        <v>3178</v>
      </c>
      <c r="D17" s="5">
        <v>3036</v>
      </c>
      <c r="E17" s="5">
        <v>3482</v>
      </c>
      <c r="F17" s="5">
        <v>658167</v>
      </c>
      <c r="G17" s="5">
        <v>588266</v>
      </c>
      <c r="H17" s="5">
        <v>606654</v>
      </c>
      <c r="I17" s="6">
        <f t="shared" si="0"/>
        <v>3232</v>
      </c>
      <c r="J17" s="6">
        <f t="shared" si="1"/>
        <v>227.85082839436859</v>
      </c>
      <c r="K17" s="6">
        <f t="shared" si="2"/>
        <v>617695.66666666663</v>
      </c>
      <c r="L17" s="6">
        <f t="shared" si="3"/>
        <v>36235.014175978089</v>
      </c>
      <c r="M17" s="7">
        <f t="shared" si="4"/>
        <v>4.828561748006205E-3</v>
      </c>
      <c r="N17" s="7">
        <f t="shared" si="5"/>
        <v>5.1609305994227105E-3</v>
      </c>
      <c r="O17" s="7">
        <f t="shared" si="6"/>
        <v>5.7396802790387934E-3</v>
      </c>
      <c r="P17" s="7">
        <f t="shared" si="7"/>
        <v>5.2430575421559024E-3</v>
      </c>
      <c r="Q17" s="7">
        <f t="shared" si="8"/>
        <v>3.7646856481409017E-4</v>
      </c>
      <c r="R17" s="7">
        <v>1.1746223332541701</v>
      </c>
      <c r="S17" s="7">
        <f t="shared" si="10"/>
        <v>4.4636113189083946E-3</v>
      </c>
      <c r="T17" s="7">
        <f t="shared" si="11"/>
        <v>0.44636113189083948</v>
      </c>
      <c r="U17" s="7">
        <f t="shared" si="9"/>
        <v>3.205017937732571E-2</v>
      </c>
      <c r="V17" s="7"/>
      <c r="W17" s="7"/>
      <c r="X17" s="7"/>
    </row>
    <row r="18" spans="1:24" ht="17" x14ac:dyDescent="0.15">
      <c r="A18" s="20" t="s">
        <v>9</v>
      </c>
      <c r="B18" s="3" t="s">
        <v>85</v>
      </c>
      <c r="C18" s="5">
        <v>7205</v>
      </c>
      <c r="D18" s="5">
        <v>7238</v>
      </c>
      <c r="E18" s="5">
        <v>4900</v>
      </c>
      <c r="F18" s="5">
        <v>474988</v>
      </c>
      <c r="G18" s="5">
        <v>428311</v>
      </c>
      <c r="H18" s="5">
        <v>315388</v>
      </c>
      <c r="I18" s="6">
        <f t="shared" si="0"/>
        <v>6447.666666666667</v>
      </c>
      <c r="J18" s="6">
        <f t="shared" si="1"/>
        <v>1340.4202077458158</v>
      </c>
      <c r="K18" s="6">
        <f t="shared" si="2"/>
        <v>406229</v>
      </c>
      <c r="L18" s="6">
        <f t="shared" si="3"/>
        <v>82059.436038764004</v>
      </c>
      <c r="M18" s="7">
        <f t="shared" si="4"/>
        <v>1.5168804264528789E-2</v>
      </c>
      <c r="N18" s="7">
        <f t="shared" si="5"/>
        <v>1.6898935586524746E-2</v>
      </c>
      <c r="O18" s="7">
        <f t="shared" si="6"/>
        <v>1.5536418633556127E-2</v>
      </c>
      <c r="P18" s="7">
        <f t="shared" si="7"/>
        <v>1.5868052828203218E-2</v>
      </c>
      <c r="Q18" s="7">
        <f t="shared" si="8"/>
        <v>7.4423317454154958E-4</v>
      </c>
      <c r="R18" s="7">
        <v>1.93063874749496</v>
      </c>
      <c r="S18" s="7">
        <f t="shared" si="10"/>
        <v>8.2190688697159498E-3</v>
      </c>
      <c r="T18" s="7">
        <f t="shared" si="11"/>
        <v>0.82190688697159497</v>
      </c>
      <c r="U18" s="7">
        <f t="shared" si="9"/>
        <v>3.8548546459414329E-2</v>
      </c>
      <c r="V18" s="7">
        <f>AVERAGE(T18:T21)</f>
        <v>1.2287889991848804</v>
      </c>
      <c r="W18" s="7">
        <f>SQRT((U18^2+U19^2+U20^2+U21^2)/4)</f>
        <v>5.001382290837994E-2</v>
      </c>
      <c r="X18" s="7">
        <f>STDEV(T18:T21)</f>
        <v>0.68050587947593022</v>
      </c>
    </row>
    <row r="19" spans="1:24" ht="17" x14ac:dyDescent="0.15">
      <c r="A19" s="21"/>
      <c r="B19" s="3" t="s">
        <v>86</v>
      </c>
      <c r="C19" s="5">
        <v>159</v>
      </c>
      <c r="D19" s="5">
        <v>175</v>
      </c>
      <c r="E19" s="5">
        <v>115</v>
      </c>
      <c r="F19" s="5">
        <v>9563</v>
      </c>
      <c r="G19" s="5">
        <v>12668</v>
      </c>
      <c r="H19" s="5">
        <v>8254</v>
      </c>
      <c r="I19" s="6">
        <f t="shared" si="0"/>
        <v>149.66666666666666</v>
      </c>
      <c r="J19" s="6">
        <f t="shared" si="1"/>
        <v>31.069813860616154</v>
      </c>
      <c r="K19" s="6">
        <f t="shared" si="2"/>
        <v>10161.666666666666</v>
      </c>
      <c r="L19" s="6">
        <f t="shared" si="3"/>
        <v>2267.0796927618894</v>
      </c>
      <c r="M19" s="7">
        <f t="shared" si="4"/>
        <v>1.6626581616647495E-2</v>
      </c>
      <c r="N19" s="7">
        <f t="shared" si="5"/>
        <v>1.3814335333122828E-2</v>
      </c>
      <c r="O19" s="7">
        <f t="shared" si="6"/>
        <v>1.3932638720620305E-2</v>
      </c>
      <c r="P19" s="7">
        <f t="shared" si="7"/>
        <v>1.4791185223463543E-2</v>
      </c>
      <c r="Q19" s="7">
        <f t="shared" si="8"/>
        <v>1.2987195907143414E-3</v>
      </c>
      <c r="R19" s="7">
        <v>2.04780779364985</v>
      </c>
      <c r="S19" s="7">
        <f t="shared" si="10"/>
        <v>7.2229362879320377E-3</v>
      </c>
      <c r="T19" s="7">
        <f t="shared" si="11"/>
        <v>0.7222936287932038</v>
      </c>
      <c r="U19" s="7">
        <f t="shared" si="9"/>
        <v>6.34199945298385E-2</v>
      </c>
      <c r="V19" s="7"/>
      <c r="W19" s="7"/>
      <c r="X19" s="7"/>
    </row>
    <row r="20" spans="1:24" ht="17" x14ac:dyDescent="0.15">
      <c r="A20" s="21"/>
      <c r="B20" s="3" t="s">
        <v>90</v>
      </c>
      <c r="C20" s="5">
        <v>3938</v>
      </c>
      <c r="D20" s="5">
        <v>3562</v>
      </c>
      <c r="E20" s="5">
        <v>3460</v>
      </c>
      <c r="F20" s="5">
        <v>1113801</v>
      </c>
      <c r="G20" s="5">
        <v>995251</v>
      </c>
      <c r="H20" s="5">
        <v>1052480</v>
      </c>
      <c r="I20" s="6">
        <f t="shared" si="0"/>
        <v>3653.3333333333335</v>
      </c>
      <c r="J20" s="6">
        <f t="shared" si="1"/>
        <v>251.74855179987298</v>
      </c>
      <c r="K20" s="6">
        <f t="shared" si="2"/>
        <v>1053844</v>
      </c>
      <c r="L20" s="6">
        <f t="shared" si="3"/>
        <v>59286.769156364055</v>
      </c>
      <c r="M20" s="7">
        <f t="shared" si="4"/>
        <v>3.5356405677495349E-3</v>
      </c>
      <c r="N20" s="7">
        <f t="shared" si="5"/>
        <v>3.5789966551151419E-3</v>
      </c>
      <c r="O20" s="7">
        <f t="shared" si="6"/>
        <v>3.2874733961690485E-3</v>
      </c>
      <c r="P20" s="7">
        <f t="shared" si="7"/>
        <v>3.4673702063445747E-3</v>
      </c>
      <c r="Q20" s="7">
        <f t="shared" si="8"/>
        <v>1.2843178295995799E-4</v>
      </c>
      <c r="R20" s="7">
        <v>0.29864041512119899</v>
      </c>
      <c r="S20" s="7">
        <f t="shared" si="10"/>
        <v>1.1610518974591538E-2</v>
      </c>
      <c r="T20" s="7">
        <f t="shared" si="11"/>
        <v>1.1610518974591537</v>
      </c>
      <c r="U20" s="7">
        <f t="shared" si="9"/>
        <v>4.300549304682548E-2</v>
      </c>
      <c r="V20" s="7"/>
      <c r="W20" s="7"/>
      <c r="X20" s="7"/>
    </row>
    <row r="21" spans="1:24" ht="17" x14ac:dyDescent="0.15">
      <c r="A21" s="21"/>
      <c r="B21" s="3" t="s">
        <v>91</v>
      </c>
      <c r="C21" s="5">
        <v>46</v>
      </c>
      <c r="D21" s="5">
        <v>41</v>
      </c>
      <c r="E21" s="5">
        <v>51</v>
      </c>
      <c r="F21" s="5">
        <v>3241</v>
      </c>
      <c r="G21" s="5">
        <v>3010</v>
      </c>
      <c r="H21" s="5">
        <v>3794</v>
      </c>
      <c r="I21" s="6">
        <f t="shared" si="0"/>
        <v>46</v>
      </c>
      <c r="J21" s="6">
        <f t="shared" si="1"/>
        <v>5</v>
      </c>
      <c r="K21" s="6">
        <f t="shared" si="2"/>
        <v>3348.3333333333335</v>
      </c>
      <c r="L21" s="6">
        <f t="shared" si="3"/>
        <v>402.87011968292376</v>
      </c>
      <c r="M21" s="7">
        <f t="shared" si="4"/>
        <v>1.4193150262264732E-2</v>
      </c>
      <c r="N21" s="7">
        <f t="shared" si="5"/>
        <v>1.3621262458471761E-2</v>
      </c>
      <c r="O21" s="7">
        <f t="shared" si="6"/>
        <v>1.3442277279915656E-2</v>
      </c>
      <c r="P21" s="7">
        <f t="shared" si="7"/>
        <v>1.3752230000217384E-2</v>
      </c>
      <c r="Q21" s="7">
        <f t="shared" si="8"/>
        <v>3.2022589073820758E-4</v>
      </c>
      <c r="R21" s="7">
        <v>0.62229999999999996</v>
      </c>
      <c r="S21" s="7">
        <f t="shared" si="10"/>
        <v>2.2099035835155687E-2</v>
      </c>
      <c r="T21" s="7">
        <f t="shared" si="11"/>
        <v>2.2099035835155689</v>
      </c>
      <c r="U21" s="7">
        <f t="shared" si="9"/>
        <v>5.1458442991837952E-2</v>
      </c>
      <c r="V21" s="7"/>
      <c r="W21" s="7"/>
      <c r="X21" s="7"/>
    </row>
    <row r="22" spans="1:24" ht="17" x14ac:dyDescent="0.15">
      <c r="A22" s="20" t="s">
        <v>8</v>
      </c>
      <c r="B22" s="3" t="s">
        <v>85</v>
      </c>
      <c r="C22" s="5">
        <v>6572</v>
      </c>
      <c r="D22" s="5">
        <v>10497</v>
      </c>
      <c r="E22" s="5">
        <v>5810</v>
      </c>
      <c r="F22" s="5">
        <v>547004</v>
      </c>
      <c r="G22" s="5">
        <v>482312</v>
      </c>
      <c r="H22" s="5">
        <v>539771</v>
      </c>
      <c r="I22" s="6">
        <f t="shared" ref="I22:I30" si="12">AVERAGE(C22:E22)</f>
        <v>7626.333333333333</v>
      </c>
      <c r="J22" s="6">
        <f t="shared" ref="J22:J30" si="13">STDEV(C22:E22)</f>
        <v>2515.095690691177</v>
      </c>
      <c r="K22" s="6">
        <f t="shared" ref="K22:K30" si="14">AVERAGE(F22:H22)</f>
        <v>523029</v>
      </c>
      <c r="L22" s="6">
        <f t="shared" ref="L22:L30" si="15">STDEV(F22:H22)</f>
        <v>35446.927074148472</v>
      </c>
      <c r="M22" s="7">
        <f t="shared" ref="M22:M30" si="16">C22/F22</f>
        <v>1.2014537370841896E-2</v>
      </c>
      <c r="N22" s="7">
        <f t="shared" ref="N22:N30" si="17">D22/G22</f>
        <v>2.1763920449833302E-2</v>
      </c>
      <c r="O22" s="7">
        <f t="shared" ref="O22:O30" si="18">E22/H22</f>
        <v>1.0763823917920749E-2</v>
      </c>
      <c r="P22" s="7">
        <f t="shared" ref="P22:P30" si="19">AVERAGE(M22:O22)</f>
        <v>1.484742724619865E-2</v>
      </c>
      <c r="Q22" s="7">
        <f t="shared" ref="Q22:Q30" si="20">STDEV(M22:P22)</f>
        <v>4.9172810720473489E-3</v>
      </c>
      <c r="R22" s="7">
        <v>1.93063874749496</v>
      </c>
      <c r="S22" s="7">
        <f t="shared" ref="S22:S30" si="21">P22/R22</f>
        <v>7.6904222840567483E-3</v>
      </c>
      <c r="T22" s="7">
        <f t="shared" ref="T22:T30" si="22">S22*100</f>
        <v>0.76904222840567482</v>
      </c>
      <c r="U22" s="7">
        <f t="shared" ref="U22:U30" si="23">Q22/R22*100</f>
        <v>0.25469710884170399</v>
      </c>
      <c r="V22" s="7">
        <f>AVERAGE(T22:T24)</f>
        <v>1.1657352674485939</v>
      </c>
      <c r="W22" s="7">
        <f>SQRT((U22^2+U23^2+U24^2)/3)</f>
        <v>0.68594506764726293</v>
      </c>
      <c r="X22" s="7">
        <f>STDEV(T22:T24)</f>
        <v>0.66714222476218776</v>
      </c>
    </row>
    <row r="23" spans="1:24" ht="17" x14ac:dyDescent="0.15">
      <c r="A23" s="21"/>
      <c r="B23" s="3" t="s">
        <v>90</v>
      </c>
      <c r="C23" s="5">
        <v>9300</v>
      </c>
      <c r="D23" s="5">
        <v>3839</v>
      </c>
      <c r="E23" s="5">
        <v>3971</v>
      </c>
      <c r="F23" s="5">
        <v>872410</v>
      </c>
      <c r="G23" s="5">
        <v>1166904</v>
      </c>
      <c r="H23" s="5">
        <v>1169755</v>
      </c>
      <c r="I23" s="6">
        <f t="shared" si="12"/>
        <v>5703.333333333333</v>
      </c>
      <c r="J23" s="6">
        <f t="shared" si="13"/>
        <v>3115.5038650807892</v>
      </c>
      <c r="K23" s="6">
        <f t="shared" si="14"/>
        <v>1069689.6666666667</v>
      </c>
      <c r="L23" s="6">
        <f t="shared" si="15"/>
        <v>170855.14979166782</v>
      </c>
      <c r="M23" s="7">
        <f t="shared" si="16"/>
        <v>1.0660125399754703E-2</v>
      </c>
      <c r="N23" s="7">
        <f t="shared" si="17"/>
        <v>3.2899021684731564E-3</v>
      </c>
      <c r="O23" s="7">
        <f t="shared" si="18"/>
        <v>3.3947279558540037E-3</v>
      </c>
      <c r="P23" s="7">
        <f t="shared" si="19"/>
        <v>5.7815851746939552E-3</v>
      </c>
      <c r="Q23" s="7">
        <f t="shared" si="20"/>
        <v>3.4499143136293327E-3</v>
      </c>
      <c r="R23" s="7">
        <v>0.29864041512119899</v>
      </c>
      <c r="S23" s="7">
        <f t="shared" si="21"/>
        <v>1.9359687711214775E-2</v>
      </c>
      <c r="T23" s="7">
        <f t="shared" si="22"/>
        <v>1.9359687711214775</v>
      </c>
      <c r="U23" s="7">
        <f t="shared" si="23"/>
        <v>1.1552067767616898</v>
      </c>
      <c r="V23" s="7"/>
      <c r="W23" s="7"/>
      <c r="X23" s="7"/>
    </row>
    <row r="24" spans="1:24" ht="17" x14ac:dyDescent="0.15">
      <c r="A24" s="21"/>
      <c r="B24" s="3" t="s">
        <v>86</v>
      </c>
      <c r="C24" s="5">
        <v>41</v>
      </c>
      <c r="D24" s="5">
        <v>39</v>
      </c>
      <c r="E24" s="5">
        <v>42</v>
      </c>
      <c r="F24" s="5">
        <v>3090</v>
      </c>
      <c r="G24" s="5">
        <v>2079</v>
      </c>
      <c r="H24" s="5">
        <v>2524</v>
      </c>
      <c r="I24" s="6">
        <f t="shared" si="12"/>
        <v>40.666666666666664</v>
      </c>
      <c r="J24" s="6">
        <f t="shared" si="13"/>
        <v>1.5275252316519465</v>
      </c>
      <c r="K24" s="6">
        <f t="shared" si="14"/>
        <v>2564.3333333333335</v>
      </c>
      <c r="L24" s="6">
        <f t="shared" si="15"/>
        <v>506.7053713286785</v>
      </c>
      <c r="M24" s="7">
        <f t="shared" si="16"/>
        <v>1.3268608414239482E-2</v>
      </c>
      <c r="N24" s="7">
        <f t="shared" si="17"/>
        <v>1.875901875901876E-2</v>
      </c>
      <c r="O24" s="7">
        <f t="shared" si="18"/>
        <v>1.664025356576862E-2</v>
      </c>
      <c r="P24" s="7">
        <f t="shared" si="19"/>
        <v>1.6222626913008954E-2</v>
      </c>
      <c r="Q24" s="7">
        <f t="shared" si="20"/>
        <v>2.2608199772554882E-3</v>
      </c>
      <c r="R24" s="7">
        <v>2.04780779364985</v>
      </c>
      <c r="S24" s="7">
        <f t="shared" si="21"/>
        <v>7.9219480281862934E-3</v>
      </c>
      <c r="T24" s="7">
        <f t="shared" si="22"/>
        <v>0.79219480281862931</v>
      </c>
      <c r="U24" s="7">
        <f t="shared" si="23"/>
        <v>0.11040196175960353</v>
      </c>
      <c r="V24" s="7"/>
      <c r="W24" s="7"/>
      <c r="X24" s="7"/>
    </row>
    <row r="25" spans="1:24" ht="17" x14ac:dyDescent="0.15">
      <c r="A25" s="20" t="s">
        <v>7</v>
      </c>
      <c r="B25" s="3" t="s">
        <v>85</v>
      </c>
      <c r="C25" s="5">
        <v>14077</v>
      </c>
      <c r="D25" s="5">
        <v>13698</v>
      </c>
      <c r="E25" s="5">
        <v>12162</v>
      </c>
      <c r="F25" s="5">
        <v>395608</v>
      </c>
      <c r="G25" s="5">
        <v>332980</v>
      </c>
      <c r="H25" s="5">
        <v>279569</v>
      </c>
      <c r="I25" s="6">
        <f t="shared" si="12"/>
        <v>13312.333333333334</v>
      </c>
      <c r="J25" s="6">
        <f t="shared" si="13"/>
        <v>1014.0810289781252</v>
      </c>
      <c r="K25" s="6">
        <f t="shared" si="14"/>
        <v>336052.33333333331</v>
      </c>
      <c r="L25" s="6">
        <f t="shared" si="15"/>
        <v>58080.47696372115</v>
      </c>
      <c r="M25" s="7">
        <f t="shared" si="16"/>
        <v>3.5583203575256316E-2</v>
      </c>
      <c r="N25" s="7">
        <f t="shared" si="17"/>
        <v>4.1137605862213947E-2</v>
      </c>
      <c r="O25" s="7">
        <f t="shared" si="18"/>
        <v>4.3502677335469954E-2</v>
      </c>
      <c r="P25" s="7">
        <f t="shared" si="19"/>
        <v>4.0074495590980065E-2</v>
      </c>
      <c r="Q25" s="7">
        <f t="shared" si="20"/>
        <v>3.3193542289909651E-3</v>
      </c>
      <c r="R25" s="7">
        <v>1.93063874749496</v>
      </c>
      <c r="S25" s="7">
        <f t="shared" si="21"/>
        <v>2.0757117634242799E-2</v>
      </c>
      <c r="T25" s="7">
        <f t="shared" si="22"/>
        <v>2.0757117634242799</v>
      </c>
      <c r="U25" s="7">
        <f t="shared" si="23"/>
        <v>0.17193036415009744</v>
      </c>
      <c r="V25" s="7">
        <f>AVERAGE(T25:T27)</f>
        <v>3.2220446079102598</v>
      </c>
      <c r="W25" s="7">
        <f>SQRT((U25^2+U26^2+U27^2)/3)</f>
        <v>0.25619074505351774</v>
      </c>
      <c r="X25" s="7">
        <f>STDEV(T25:T27)</f>
        <v>1.0109787768014062</v>
      </c>
    </row>
    <row r="26" spans="1:24" ht="17" x14ac:dyDescent="0.15">
      <c r="A26" s="21"/>
      <c r="B26" s="3" t="s">
        <v>90</v>
      </c>
      <c r="C26" s="5">
        <v>9066</v>
      </c>
      <c r="D26" s="5">
        <v>9607</v>
      </c>
      <c r="E26" s="5">
        <v>9536</v>
      </c>
      <c r="F26" s="5">
        <v>671894</v>
      </c>
      <c r="G26" s="5">
        <v>905082</v>
      </c>
      <c r="H26" s="5">
        <v>817690</v>
      </c>
      <c r="I26" s="6">
        <f t="shared" si="12"/>
        <v>9403</v>
      </c>
      <c r="J26" s="6">
        <f t="shared" si="13"/>
        <v>294.00170067535322</v>
      </c>
      <c r="K26" s="6">
        <f t="shared" si="14"/>
        <v>798222</v>
      </c>
      <c r="L26" s="6">
        <f t="shared" si="15"/>
        <v>117806.6768226657</v>
      </c>
      <c r="M26" s="7">
        <f t="shared" si="16"/>
        <v>1.3493199820209736E-2</v>
      </c>
      <c r="N26" s="7">
        <f t="shared" si="17"/>
        <v>1.0614507856746681E-2</v>
      </c>
      <c r="O26" s="7">
        <f t="shared" si="18"/>
        <v>1.1662121341828811E-2</v>
      </c>
      <c r="P26" s="7">
        <f t="shared" si="19"/>
        <v>1.1923276339595076E-2</v>
      </c>
      <c r="Q26" s="7">
        <f t="shared" si="20"/>
        <v>1.1896409275548704E-3</v>
      </c>
      <c r="R26" s="7">
        <v>0.29910559187921298</v>
      </c>
      <c r="S26" s="7">
        <f t="shared" si="21"/>
        <v>3.9863100735375155E-2</v>
      </c>
      <c r="T26" s="7">
        <f t="shared" si="22"/>
        <v>3.9863100735375157</v>
      </c>
      <c r="U26" s="7">
        <f t="shared" si="23"/>
        <v>0.39773276055476753</v>
      </c>
      <c r="V26" s="7"/>
      <c r="W26" s="7"/>
      <c r="X26" s="7"/>
    </row>
    <row r="27" spans="1:24" ht="17" x14ac:dyDescent="0.15">
      <c r="A27" s="21"/>
      <c r="B27" s="3" t="s">
        <v>91</v>
      </c>
      <c r="C27" s="5">
        <v>57</v>
      </c>
      <c r="D27" s="5">
        <v>48</v>
      </c>
      <c r="E27" s="5">
        <v>45</v>
      </c>
      <c r="F27" s="5">
        <v>2562</v>
      </c>
      <c r="G27" s="5">
        <v>2204</v>
      </c>
      <c r="H27" s="5">
        <v>1939</v>
      </c>
      <c r="I27" s="6">
        <f t="shared" si="12"/>
        <v>50</v>
      </c>
      <c r="J27" s="6">
        <f t="shared" si="13"/>
        <v>6.2449979983983983</v>
      </c>
      <c r="K27" s="6">
        <f t="shared" si="14"/>
        <v>2235</v>
      </c>
      <c r="L27" s="6">
        <f t="shared" si="15"/>
        <v>312.65476167811676</v>
      </c>
      <c r="M27" s="7">
        <f t="shared" si="16"/>
        <v>2.224824355971897E-2</v>
      </c>
      <c r="N27" s="7">
        <f t="shared" si="17"/>
        <v>2.1778584392014518E-2</v>
      </c>
      <c r="O27" s="7">
        <f t="shared" si="18"/>
        <v>2.3207839092315628E-2</v>
      </c>
      <c r="P27" s="7">
        <f t="shared" si="19"/>
        <v>2.2411555681349709E-2</v>
      </c>
      <c r="Q27" s="7">
        <f t="shared" si="20"/>
        <v>5.948083088339487E-4</v>
      </c>
      <c r="R27" s="7">
        <v>0.62183294424880597</v>
      </c>
      <c r="S27" s="7">
        <f t="shared" si="21"/>
        <v>3.604111986768984E-2</v>
      </c>
      <c r="T27" s="7">
        <f t="shared" si="22"/>
        <v>3.6041119867689839</v>
      </c>
      <c r="U27" s="7">
        <f t="shared" si="23"/>
        <v>9.5654036077566798E-2</v>
      </c>
      <c r="V27" s="7"/>
      <c r="W27" s="7"/>
      <c r="X27" s="7"/>
    </row>
    <row r="28" spans="1:24" ht="17" x14ac:dyDescent="0.15">
      <c r="A28" s="20" t="s">
        <v>6</v>
      </c>
      <c r="B28" s="3" t="s">
        <v>85</v>
      </c>
      <c r="C28" s="5">
        <v>19143</v>
      </c>
      <c r="D28" s="5">
        <v>24272</v>
      </c>
      <c r="E28" s="5">
        <v>23048</v>
      </c>
      <c r="F28" s="5">
        <v>81216</v>
      </c>
      <c r="G28" s="5">
        <v>110060</v>
      </c>
      <c r="H28" s="5">
        <v>111509</v>
      </c>
      <c r="I28" s="6">
        <f t="shared" si="12"/>
        <v>22154.333333333332</v>
      </c>
      <c r="J28" s="6">
        <f t="shared" si="13"/>
        <v>2678.7385712930877</v>
      </c>
      <c r="K28" s="6">
        <f t="shared" si="14"/>
        <v>100928.33333333333</v>
      </c>
      <c r="L28" s="6">
        <f t="shared" si="15"/>
        <v>17086.748208285098</v>
      </c>
      <c r="M28" s="7">
        <f t="shared" si="16"/>
        <v>0.23570478723404256</v>
      </c>
      <c r="N28" s="7">
        <f t="shared" si="17"/>
        <v>0.22053425404324914</v>
      </c>
      <c r="O28" s="7">
        <f t="shared" si="18"/>
        <v>0.206691836533374</v>
      </c>
      <c r="P28" s="7">
        <f t="shared" si="19"/>
        <v>0.2209769592702219</v>
      </c>
      <c r="Q28" s="7">
        <f t="shared" si="20"/>
        <v>1.1848623493282468E-2</v>
      </c>
      <c r="R28" s="7">
        <v>1.93063874749496</v>
      </c>
      <c r="S28" s="7">
        <f t="shared" si="21"/>
        <v>0.11445795312921365</v>
      </c>
      <c r="T28" s="7">
        <f t="shared" si="22"/>
        <v>11.445795312921366</v>
      </c>
      <c r="U28" s="7">
        <f t="shared" si="23"/>
        <v>0.61371520221772613</v>
      </c>
      <c r="V28" s="7">
        <f>AVERAGE(T28:T30)</f>
        <v>9.7462673303531364</v>
      </c>
      <c r="W28" s="7">
        <f>SQRT((U28^2+U29^2+U30^2)/3)</f>
        <v>0.79965779309402452</v>
      </c>
      <c r="X28" s="7">
        <f>STDEV(T28:T30)</f>
        <v>1.8453663228591592</v>
      </c>
    </row>
    <row r="29" spans="1:24" ht="17" x14ac:dyDescent="0.15">
      <c r="A29" s="21"/>
      <c r="B29" s="3" t="s">
        <v>88</v>
      </c>
      <c r="C29" s="5">
        <v>1541</v>
      </c>
      <c r="D29" s="5">
        <v>1788</v>
      </c>
      <c r="E29" s="5">
        <v>1863</v>
      </c>
      <c r="F29" s="5">
        <v>14438</v>
      </c>
      <c r="G29" s="5">
        <v>16558</v>
      </c>
      <c r="H29" s="5">
        <v>13499</v>
      </c>
      <c r="I29" s="6">
        <f t="shared" si="12"/>
        <v>1730.6666666666667</v>
      </c>
      <c r="J29" s="6">
        <f t="shared" si="13"/>
        <v>168.48244221085275</v>
      </c>
      <c r="K29" s="6">
        <f t="shared" si="14"/>
        <v>14831.666666666666</v>
      </c>
      <c r="L29" s="6">
        <f t="shared" si="15"/>
        <v>1567.0355239538551</v>
      </c>
      <c r="M29" s="7">
        <f t="shared" si="16"/>
        <v>0.10673223438149328</v>
      </c>
      <c r="N29" s="7">
        <f t="shared" si="17"/>
        <v>0.10798405604541611</v>
      </c>
      <c r="O29" s="7">
        <f t="shared" si="18"/>
        <v>0.13801022297947996</v>
      </c>
      <c r="P29" s="7">
        <f t="shared" si="19"/>
        <v>0.11757550446879644</v>
      </c>
      <c r="Q29" s="7">
        <f t="shared" si="20"/>
        <v>1.4458562741566493E-2</v>
      </c>
      <c r="R29" s="7">
        <v>1.1746223332541701</v>
      </c>
      <c r="S29" s="7">
        <f t="shared" si="21"/>
        <v>0.10009643196810811</v>
      </c>
      <c r="T29" s="7">
        <f t="shared" si="22"/>
        <v>10.00964319681081</v>
      </c>
      <c r="U29" s="7">
        <f t="shared" si="23"/>
        <v>1.2309116157795617</v>
      </c>
      <c r="V29" s="7"/>
      <c r="W29" s="7"/>
      <c r="X29" s="7"/>
    </row>
    <row r="30" spans="1:24" ht="17" x14ac:dyDescent="0.15">
      <c r="A30" s="21"/>
      <c r="B30" s="3" t="s">
        <v>87</v>
      </c>
      <c r="C30" s="5">
        <v>5341</v>
      </c>
      <c r="D30" s="5">
        <v>5266</v>
      </c>
      <c r="E30" s="5">
        <v>5360</v>
      </c>
      <c r="F30" s="5">
        <v>108161</v>
      </c>
      <c r="G30" s="5">
        <v>109309</v>
      </c>
      <c r="H30" s="5">
        <v>114261</v>
      </c>
      <c r="I30" s="6">
        <f t="shared" si="12"/>
        <v>5322.333333333333</v>
      </c>
      <c r="J30" s="6">
        <f t="shared" si="13"/>
        <v>49.702447961175245</v>
      </c>
      <c r="K30" s="6">
        <f t="shared" si="14"/>
        <v>110577</v>
      </c>
      <c r="L30" s="6">
        <f t="shared" si="15"/>
        <v>3241.6613024805661</v>
      </c>
      <c r="M30" s="7">
        <f t="shared" si="16"/>
        <v>4.9380090790580707E-2</v>
      </c>
      <c r="N30" s="7">
        <f t="shared" si="17"/>
        <v>4.8175356100595562E-2</v>
      </c>
      <c r="O30" s="7">
        <f t="shared" si="18"/>
        <v>4.6910144318708921E-2</v>
      </c>
      <c r="P30" s="7">
        <f t="shared" si="19"/>
        <v>4.8155197069961721E-2</v>
      </c>
      <c r="Q30" s="7">
        <f t="shared" si="20"/>
        <v>1.0084521748253746E-3</v>
      </c>
      <c r="R30" s="7">
        <v>0.61869392564652803</v>
      </c>
      <c r="S30" s="7">
        <f t="shared" si="21"/>
        <v>7.7833634813272323E-2</v>
      </c>
      <c r="T30" s="7">
        <f t="shared" si="22"/>
        <v>7.7833634813272319</v>
      </c>
      <c r="U30" s="7">
        <f t="shared" si="23"/>
        <v>0.16299694130204265</v>
      </c>
      <c r="V30" s="7"/>
      <c r="W30" s="7"/>
      <c r="X30" s="7"/>
    </row>
  </sheetData>
  <mergeCells count="7">
    <mergeCell ref="A28:A30"/>
    <mergeCell ref="A14:A17"/>
    <mergeCell ref="A18:A21"/>
    <mergeCell ref="A3:A13"/>
    <mergeCell ref="A1:X1"/>
    <mergeCell ref="A22:A24"/>
    <mergeCell ref="A25:A27"/>
  </mergeCells>
  <pageMargins left="1" right="1" top="1" bottom="1" header="0.25" footer="0.25"/>
  <pageSetup orientation="portrait"/>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36"/>
  <sheetViews>
    <sheetView showGridLines="0" zoomScale="166" workbookViewId="0">
      <pane xSplit="1" topLeftCell="J1" activePane="topRight" state="frozen"/>
      <selection pane="topRight" activeCell="A2" sqref="A2"/>
    </sheetView>
  </sheetViews>
  <sheetFormatPr baseColWidth="10" defaultColWidth="16.33203125" defaultRowHeight="20" customHeight="1" x14ac:dyDescent="0.15"/>
  <cols>
    <col min="1" max="1" width="11.1640625" style="1" bestFit="1" customWidth="1"/>
    <col min="2" max="2" width="10.33203125" style="1" bestFit="1" customWidth="1"/>
    <col min="3" max="9" width="9.33203125" style="1" bestFit="1" customWidth="1"/>
    <col min="10" max="10" width="7" style="1" bestFit="1" customWidth="1"/>
    <col min="11" max="11" width="9.33203125" style="1" bestFit="1" customWidth="1"/>
    <col min="12" max="12" width="8.33203125" style="1" bestFit="1" customWidth="1"/>
    <col min="13" max="15" width="11.5" style="1" bestFit="1" customWidth="1"/>
    <col min="16" max="16" width="12" style="1" bestFit="1" customWidth="1"/>
    <col min="17" max="17" width="11.33203125" style="1" bestFit="1" customWidth="1"/>
    <col min="18" max="18" width="24.1640625" style="1" bestFit="1" customWidth="1"/>
    <col min="19" max="19" width="11.83203125" style="1" bestFit="1" customWidth="1"/>
    <col min="20" max="20" width="22" style="1" bestFit="1" customWidth="1"/>
    <col min="21" max="21" width="18.33203125" style="1" bestFit="1" customWidth="1"/>
    <col min="22" max="22" width="21" style="1" bestFit="1" customWidth="1"/>
    <col min="23" max="23" width="22.6640625" style="1" bestFit="1" customWidth="1"/>
    <col min="24" max="24" width="18.5" style="1" bestFit="1" customWidth="1"/>
    <col min="25" max="25" width="16.33203125" style="1" customWidth="1"/>
    <col min="26" max="16384" width="16.33203125" style="1"/>
  </cols>
  <sheetData>
    <row r="1" spans="1:24" ht="16" x14ac:dyDescent="0.15">
      <c r="A1" s="22" t="s">
        <v>97</v>
      </c>
      <c r="B1" s="22"/>
      <c r="C1" s="22"/>
      <c r="D1" s="22"/>
      <c r="E1" s="22"/>
      <c r="F1" s="22"/>
      <c r="G1" s="22"/>
      <c r="H1" s="22"/>
      <c r="I1" s="22"/>
      <c r="J1" s="22"/>
      <c r="K1" s="22"/>
      <c r="L1" s="22"/>
      <c r="M1" s="22"/>
      <c r="N1" s="22"/>
      <c r="O1" s="22"/>
      <c r="P1" s="22"/>
      <c r="Q1" s="22"/>
      <c r="R1" s="22"/>
      <c r="S1" s="22"/>
      <c r="T1" s="22"/>
      <c r="U1" s="22"/>
      <c r="V1" s="22"/>
      <c r="W1" s="22"/>
      <c r="X1" s="22"/>
    </row>
    <row r="2" spans="1:24" ht="17" x14ac:dyDescent="0.15">
      <c r="A2" s="3" t="s">
        <v>33</v>
      </c>
      <c r="B2" s="3" t="s">
        <v>34</v>
      </c>
      <c r="C2" s="3" t="s">
        <v>35</v>
      </c>
      <c r="D2" s="3" t="s">
        <v>36</v>
      </c>
      <c r="E2" s="3" t="s">
        <v>37</v>
      </c>
      <c r="F2" s="3" t="s">
        <v>38</v>
      </c>
      <c r="G2" s="3" t="s">
        <v>39</v>
      </c>
      <c r="H2" s="3" t="s">
        <v>40</v>
      </c>
      <c r="I2" s="3" t="s">
        <v>41</v>
      </c>
      <c r="J2" s="3" t="s">
        <v>42</v>
      </c>
      <c r="K2" s="3" t="s">
        <v>43</v>
      </c>
      <c r="L2" s="3" t="s">
        <v>44</v>
      </c>
      <c r="M2" s="3" t="s">
        <v>45</v>
      </c>
      <c r="N2" s="3" t="s">
        <v>46</v>
      </c>
      <c r="O2" s="3" t="s">
        <v>47</v>
      </c>
      <c r="P2" s="3" t="s">
        <v>48</v>
      </c>
      <c r="Q2" s="3" t="s">
        <v>49</v>
      </c>
      <c r="R2" s="3" t="s">
        <v>50</v>
      </c>
      <c r="S2" s="3" t="s">
        <v>51</v>
      </c>
      <c r="T2" s="3" t="s">
        <v>52</v>
      </c>
      <c r="U2" s="3" t="s">
        <v>53</v>
      </c>
      <c r="V2" s="3" t="s">
        <v>54</v>
      </c>
      <c r="W2" s="3" t="s">
        <v>55</v>
      </c>
      <c r="X2" s="3" t="s">
        <v>56</v>
      </c>
    </row>
    <row r="3" spans="1:24" ht="16" x14ac:dyDescent="0.15">
      <c r="A3" s="20" t="s">
        <v>57</v>
      </c>
      <c r="B3" s="10">
        <v>44699</v>
      </c>
      <c r="C3" s="5">
        <v>1611</v>
      </c>
      <c r="D3" s="5">
        <v>1989</v>
      </c>
      <c r="E3" s="5">
        <v>1630</v>
      </c>
      <c r="F3" s="5">
        <v>843</v>
      </c>
      <c r="G3" s="5">
        <v>1236</v>
      </c>
      <c r="H3" s="5">
        <v>1236</v>
      </c>
      <c r="I3" s="6">
        <f t="shared" ref="I3:I36" si="0">AVERAGE(C3:E3)</f>
        <v>1743.3333333333333</v>
      </c>
      <c r="J3" s="6">
        <f t="shared" ref="J3:J36" si="1">STDEV(C3:E3)</f>
        <v>212.96556842206519</v>
      </c>
      <c r="K3" s="6">
        <f t="shared" ref="K3:K36" si="2">AVERAGE(F3:H3)</f>
        <v>1105</v>
      </c>
      <c r="L3" s="6">
        <f t="shared" ref="L3:L36" si="3">STDEV(F3:H3)</f>
        <v>226.89865579152291</v>
      </c>
      <c r="M3" s="7">
        <f t="shared" ref="M3:M36" si="4">C3/F3</f>
        <v>1.9110320284697508</v>
      </c>
      <c r="N3" s="7">
        <f t="shared" ref="N3:N36" si="5">D3/G3</f>
        <v>1.6092233009708738</v>
      </c>
      <c r="O3" s="7">
        <f t="shared" ref="O3:O36" si="6">E3/H3</f>
        <v>1.3187702265372168</v>
      </c>
      <c r="P3" s="7">
        <f t="shared" ref="P3:P36" si="7">AVERAGE(M3:O3)</f>
        <v>1.6130085186592804</v>
      </c>
      <c r="Q3" s="7">
        <f t="shared" ref="Q3:Q36" si="8">STDEV(M3:P3)</f>
        <v>0.24180468207736747</v>
      </c>
      <c r="R3" s="7">
        <v>1.61300851865928</v>
      </c>
      <c r="S3" s="7">
        <v>1</v>
      </c>
      <c r="T3" s="7">
        <v>100</v>
      </c>
      <c r="U3" s="7">
        <f t="shared" ref="U3:U36" si="9">Q3/R3*100</f>
        <v>14.990911658566667</v>
      </c>
      <c r="V3" s="7">
        <f>AVERAGE(T3:T14)</f>
        <v>100</v>
      </c>
      <c r="W3" s="7">
        <f>SQRT((U3^2+U4^2+U6^2+U7^2+U8^2+U9^2+U10^2+U11^2+U12^2+U13^2+U14^2+U5^2)/12)</f>
        <v>8.2107964491746586</v>
      </c>
      <c r="X3" s="7">
        <f>STDEV(T3:T14)</f>
        <v>0</v>
      </c>
    </row>
    <row r="4" spans="1:24" ht="16" x14ac:dyDescent="0.15">
      <c r="A4" s="21"/>
      <c r="B4" s="9">
        <v>44754</v>
      </c>
      <c r="C4" s="5">
        <v>2189</v>
      </c>
      <c r="D4" s="5">
        <v>1556</v>
      </c>
      <c r="E4" s="5">
        <v>1840</v>
      </c>
      <c r="F4" s="5">
        <v>2673</v>
      </c>
      <c r="G4" s="5">
        <v>2379</v>
      </c>
      <c r="H4" s="5">
        <v>2583</v>
      </c>
      <c r="I4" s="6">
        <f t="shared" si="0"/>
        <v>1861.6666666666667</v>
      </c>
      <c r="J4" s="6">
        <f t="shared" si="1"/>
        <v>317.05572591160222</v>
      </c>
      <c r="K4" s="6">
        <f t="shared" si="2"/>
        <v>2545</v>
      </c>
      <c r="L4" s="6">
        <f t="shared" si="3"/>
        <v>150.63864046120437</v>
      </c>
      <c r="M4" s="7">
        <f t="shared" si="4"/>
        <v>0.81893004115226342</v>
      </c>
      <c r="N4" s="7">
        <f t="shared" si="5"/>
        <v>0.65405632618747378</v>
      </c>
      <c r="O4" s="7">
        <f t="shared" si="6"/>
        <v>0.71234998064266353</v>
      </c>
      <c r="P4" s="7">
        <f t="shared" si="7"/>
        <v>0.72844544932746691</v>
      </c>
      <c r="Q4" s="7">
        <f t="shared" si="8"/>
        <v>6.8264844811514749E-2</v>
      </c>
      <c r="R4" s="7">
        <v>0.72844544932746702</v>
      </c>
      <c r="S4" s="7">
        <v>1</v>
      </c>
      <c r="T4" s="7">
        <v>100</v>
      </c>
      <c r="U4" s="7">
        <f t="shared" si="9"/>
        <v>9.3713049995081814</v>
      </c>
      <c r="V4" s="7"/>
      <c r="W4" s="7"/>
      <c r="X4" s="7"/>
    </row>
    <row r="5" spans="1:24" ht="16" x14ac:dyDescent="0.15">
      <c r="A5" s="21"/>
      <c r="B5" s="9">
        <v>44708</v>
      </c>
      <c r="C5" s="5">
        <v>2195</v>
      </c>
      <c r="D5" s="5">
        <v>2230</v>
      </c>
      <c r="E5" s="5">
        <v>2575</v>
      </c>
      <c r="F5" s="5">
        <v>1226</v>
      </c>
      <c r="G5" s="5">
        <v>1605</v>
      </c>
      <c r="H5" s="5">
        <v>1735</v>
      </c>
      <c r="I5" s="6">
        <f t="shared" si="0"/>
        <v>2333.3333333333335</v>
      </c>
      <c r="J5" s="6">
        <f t="shared" si="1"/>
        <v>210.01984033260604</v>
      </c>
      <c r="K5" s="6">
        <f t="shared" si="2"/>
        <v>1522</v>
      </c>
      <c r="L5" s="6">
        <f t="shared" si="3"/>
        <v>264.45604549716762</v>
      </c>
      <c r="M5" s="7">
        <f t="shared" si="4"/>
        <v>1.7903752039151712</v>
      </c>
      <c r="N5" s="7">
        <f t="shared" si="5"/>
        <v>1.3894080996884735</v>
      </c>
      <c r="O5" s="7">
        <f t="shared" si="6"/>
        <v>1.484149855907781</v>
      </c>
      <c r="P5" s="7">
        <f t="shared" si="7"/>
        <v>1.5546443865038089</v>
      </c>
      <c r="Q5" s="7">
        <f t="shared" si="8"/>
        <v>0.17111548498202722</v>
      </c>
      <c r="R5" s="7">
        <v>1.55464438650381</v>
      </c>
      <c r="S5" s="7">
        <v>1</v>
      </c>
      <c r="T5" s="7">
        <v>100</v>
      </c>
      <c r="U5" s="7">
        <f t="shared" si="9"/>
        <v>11.00672838544404</v>
      </c>
      <c r="V5" s="7"/>
      <c r="W5" s="7"/>
      <c r="X5" s="7"/>
    </row>
    <row r="6" spans="1:24" ht="16" x14ac:dyDescent="0.15">
      <c r="A6" s="21"/>
      <c r="B6" s="9">
        <v>45324</v>
      </c>
      <c r="C6" s="5">
        <v>1069676</v>
      </c>
      <c r="D6" s="5">
        <v>1028479</v>
      </c>
      <c r="E6" s="5">
        <v>1098015</v>
      </c>
      <c r="F6" s="5">
        <v>1743051</v>
      </c>
      <c r="G6" s="5">
        <v>1715087</v>
      </c>
      <c r="H6" s="5">
        <v>1708346</v>
      </c>
      <c r="I6" s="6">
        <f t="shared" si="0"/>
        <v>1065390</v>
      </c>
      <c r="J6" s="6">
        <f t="shared" si="1"/>
        <v>34965.571223705185</v>
      </c>
      <c r="K6" s="6">
        <f t="shared" si="2"/>
        <v>1722161.3333333333</v>
      </c>
      <c r="L6" s="6">
        <f t="shared" si="3"/>
        <v>18402.279759131296</v>
      </c>
      <c r="M6" s="7">
        <f t="shared" si="4"/>
        <v>0.61368026523607166</v>
      </c>
      <c r="N6" s="7">
        <f t="shared" si="5"/>
        <v>0.5996657895488684</v>
      </c>
      <c r="O6" s="7">
        <f t="shared" si="6"/>
        <v>0.64273572215464547</v>
      </c>
      <c r="P6" s="7">
        <f t="shared" si="7"/>
        <v>0.61869392564652859</v>
      </c>
      <c r="Q6" s="7">
        <f t="shared" si="8"/>
        <v>1.7937063429299707E-2</v>
      </c>
      <c r="R6" s="7">
        <v>0.61869392564652803</v>
      </c>
      <c r="S6" s="7">
        <v>1</v>
      </c>
      <c r="T6" s="7">
        <v>100</v>
      </c>
      <c r="U6" s="7">
        <f t="shared" si="9"/>
        <v>2.8991820811163906</v>
      </c>
      <c r="V6" s="7"/>
      <c r="W6" s="7"/>
      <c r="X6" s="7"/>
    </row>
    <row r="7" spans="1:24" ht="16" x14ac:dyDescent="0.15">
      <c r="A7" s="21"/>
      <c r="B7" s="9">
        <v>45317</v>
      </c>
      <c r="C7" s="5">
        <v>1164000</v>
      </c>
      <c r="D7" s="5">
        <v>1190808</v>
      </c>
      <c r="E7" s="5">
        <v>1164651</v>
      </c>
      <c r="F7" s="5">
        <v>923921</v>
      </c>
      <c r="G7" s="5">
        <v>1069841</v>
      </c>
      <c r="H7" s="5">
        <v>1011905</v>
      </c>
      <c r="I7" s="6">
        <f t="shared" si="0"/>
        <v>1173153</v>
      </c>
      <c r="J7" s="6">
        <f t="shared" si="1"/>
        <v>15293.142875158133</v>
      </c>
      <c r="K7" s="6">
        <f t="shared" si="2"/>
        <v>1001889</v>
      </c>
      <c r="L7" s="6">
        <f t="shared" si="3"/>
        <v>73473.817050701808</v>
      </c>
      <c r="M7" s="7">
        <f t="shared" si="4"/>
        <v>1.2598479740150943</v>
      </c>
      <c r="N7" s="7">
        <f t="shared" si="5"/>
        <v>1.1130700730295437</v>
      </c>
      <c r="O7" s="7">
        <f t="shared" si="6"/>
        <v>1.1509489527178935</v>
      </c>
      <c r="P7" s="7">
        <f t="shared" si="7"/>
        <v>1.1746223332541772</v>
      </c>
      <c r="Q7" s="7">
        <f t="shared" si="8"/>
        <v>6.2216073828461137E-2</v>
      </c>
      <c r="R7" s="7">
        <v>1.1746223332541701</v>
      </c>
      <c r="S7" s="7">
        <v>1</v>
      </c>
      <c r="T7" s="7">
        <v>100</v>
      </c>
      <c r="U7" s="7">
        <f t="shared" si="9"/>
        <v>5.2966874600534721</v>
      </c>
      <c r="V7" s="7"/>
      <c r="W7" s="7"/>
      <c r="X7" s="7"/>
    </row>
    <row r="8" spans="1:24" ht="17" x14ac:dyDescent="0.15">
      <c r="A8" s="21"/>
      <c r="B8" s="3" t="s">
        <v>92</v>
      </c>
      <c r="C8" s="11">
        <v>1076</v>
      </c>
      <c r="D8" s="11">
        <v>1043</v>
      </c>
      <c r="E8" s="11">
        <v>1091</v>
      </c>
      <c r="F8" s="11">
        <v>2293</v>
      </c>
      <c r="G8" s="11">
        <v>2443</v>
      </c>
      <c r="H8" s="11">
        <v>2350</v>
      </c>
      <c r="I8" s="6">
        <f t="shared" si="0"/>
        <v>1070</v>
      </c>
      <c r="J8" s="6">
        <f t="shared" si="1"/>
        <v>24.556058315617349</v>
      </c>
      <c r="K8" s="6">
        <f t="shared" si="2"/>
        <v>2362</v>
      </c>
      <c r="L8" s="6">
        <f t="shared" si="3"/>
        <v>75.716576784743779</v>
      </c>
      <c r="M8" s="7">
        <f t="shared" si="4"/>
        <v>0.46925425207152205</v>
      </c>
      <c r="N8" s="7">
        <f t="shared" si="5"/>
        <v>0.42693409742120342</v>
      </c>
      <c r="O8" s="7">
        <f t="shared" si="6"/>
        <v>0.4642553191489362</v>
      </c>
      <c r="P8" s="7">
        <f t="shared" si="7"/>
        <v>0.45348122288055387</v>
      </c>
      <c r="Q8" s="7">
        <f t="shared" si="8"/>
        <v>1.8882262138613912E-2</v>
      </c>
      <c r="R8" s="7">
        <v>0.45348122288055398</v>
      </c>
      <c r="S8" s="7">
        <v>1</v>
      </c>
      <c r="T8" s="7">
        <v>100</v>
      </c>
      <c r="U8" s="7">
        <f t="shared" si="9"/>
        <v>4.1638465245974388</v>
      </c>
      <c r="V8" s="7"/>
      <c r="W8" s="7"/>
      <c r="X8" s="7"/>
    </row>
    <row r="9" spans="1:24" ht="16" x14ac:dyDescent="0.15">
      <c r="A9" s="21"/>
      <c r="B9" s="9">
        <v>44848</v>
      </c>
      <c r="C9" s="5">
        <v>18470</v>
      </c>
      <c r="D9" s="5">
        <v>17310</v>
      </c>
      <c r="E9" s="5">
        <v>22497</v>
      </c>
      <c r="F9" s="5">
        <v>9741</v>
      </c>
      <c r="G9" s="5">
        <v>12073</v>
      </c>
      <c r="H9" s="5">
        <v>12348</v>
      </c>
      <c r="I9" s="6">
        <f t="shared" si="0"/>
        <v>19425.666666666668</v>
      </c>
      <c r="J9" s="6">
        <f t="shared" si="1"/>
        <v>2722.3549242031931</v>
      </c>
      <c r="K9" s="6">
        <f t="shared" si="2"/>
        <v>11387.333333333334</v>
      </c>
      <c r="L9" s="6">
        <f t="shared" si="3"/>
        <v>1432.3813505255307</v>
      </c>
      <c r="M9" s="7">
        <f t="shared" si="4"/>
        <v>1.8961092290319268</v>
      </c>
      <c r="N9" s="7">
        <f t="shared" si="5"/>
        <v>1.4337778514039592</v>
      </c>
      <c r="O9" s="7">
        <f t="shared" si="6"/>
        <v>1.8219144800777454</v>
      </c>
      <c r="P9" s="7">
        <f t="shared" si="7"/>
        <v>1.717267186837877</v>
      </c>
      <c r="Q9" s="7">
        <f t="shared" si="8"/>
        <v>0.20273277595834749</v>
      </c>
      <c r="R9" s="7">
        <v>1.7172671868378799</v>
      </c>
      <c r="S9" s="7">
        <v>1</v>
      </c>
      <c r="T9" s="7">
        <v>100</v>
      </c>
      <c r="U9" s="7">
        <f t="shared" si="9"/>
        <v>11.805546481771019</v>
      </c>
      <c r="V9" s="7"/>
      <c r="W9" s="7"/>
      <c r="X9" s="7"/>
    </row>
    <row r="10" spans="1:24" ht="16" x14ac:dyDescent="0.15">
      <c r="A10" s="21"/>
      <c r="B10" s="9">
        <v>45346</v>
      </c>
      <c r="C10" s="5">
        <v>413152</v>
      </c>
      <c r="D10" s="5">
        <v>393413</v>
      </c>
      <c r="E10" s="5">
        <v>368033</v>
      </c>
      <c r="F10" s="5">
        <v>1355745</v>
      </c>
      <c r="G10" s="5">
        <v>1323165</v>
      </c>
      <c r="H10" s="5">
        <v>1252442</v>
      </c>
      <c r="I10" s="6">
        <f t="shared" si="0"/>
        <v>391532.66666666669</v>
      </c>
      <c r="J10" s="6">
        <f t="shared" si="1"/>
        <v>22618.195779799356</v>
      </c>
      <c r="K10" s="6">
        <f t="shared" si="2"/>
        <v>1310450.6666666667</v>
      </c>
      <c r="L10" s="6">
        <f t="shared" si="3"/>
        <v>52812.10236615593</v>
      </c>
      <c r="M10" s="7">
        <f t="shared" si="4"/>
        <v>0.30474167339728342</v>
      </c>
      <c r="N10" s="7">
        <f t="shared" si="5"/>
        <v>0.29732724187837495</v>
      </c>
      <c r="O10" s="7">
        <f t="shared" si="6"/>
        <v>0.29385233008794021</v>
      </c>
      <c r="P10" s="7">
        <f t="shared" si="7"/>
        <v>0.29864041512119954</v>
      </c>
      <c r="Q10" s="7">
        <f t="shared" si="8"/>
        <v>4.5414951577233721E-3</v>
      </c>
      <c r="R10" s="7">
        <v>0.29864041512119899</v>
      </c>
      <c r="S10" s="7">
        <v>1</v>
      </c>
      <c r="T10" s="7">
        <v>100</v>
      </c>
      <c r="U10" s="7">
        <f t="shared" si="9"/>
        <v>1.5207235617725319</v>
      </c>
      <c r="V10" s="7"/>
      <c r="W10" s="7"/>
      <c r="X10" s="7"/>
    </row>
    <row r="11" spans="1:24" ht="16" x14ac:dyDescent="0.15">
      <c r="A11" s="21"/>
      <c r="B11" s="9">
        <v>45349</v>
      </c>
      <c r="C11" s="5">
        <v>609360</v>
      </c>
      <c r="D11" s="5">
        <v>583055</v>
      </c>
      <c r="E11" s="5">
        <v>528884</v>
      </c>
      <c r="F11" s="5">
        <v>2264933</v>
      </c>
      <c r="G11" s="5">
        <v>2143595</v>
      </c>
      <c r="H11" s="5">
        <v>2258806</v>
      </c>
      <c r="I11" s="6">
        <f t="shared" si="0"/>
        <v>573766.33333333337</v>
      </c>
      <c r="J11" s="6">
        <f t="shared" si="1"/>
        <v>41034.206953873661</v>
      </c>
      <c r="K11" s="6">
        <f t="shared" si="2"/>
        <v>2222444.6666666665</v>
      </c>
      <c r="L11" s="6">
        <f t="shared" si="3"/>
        <v>68354.498625425767</v>
      </c>
      <c r="M11" s="7">
        <f t="shared" si="4"/>
        <v>0.2690410709720773</v>
      </c>
      <c r="N11" s="7">
        <f t="shared" si="5"/>
        <v>0.27199867512286602</v>
      </c>
      <c r="O11" s="7">
        <f t="shared" si="6"/>
        <v>0.23414317121523495</v>
      </c>
      <c r="P11" s="7">
        <f t="shared" si="7"/>
        <v>0.25839430577005945</v>
      </c>
      <c r="Q11" s="7">
        <f t="shared" si="8"/>
        <v>1.7190598224520709E-2</v>
      </c>
      <c r="R11" s="7">
        <v>0.25839430577005901</v>
      </c>
      <c r="S11" s="7">
        <v>1</v>
      </c>
      <c r="T11" s="7">
        <v>100</v>
      </c>
      <c r="U11" s="7">
        <f t="shared" si="9"/>
        <v>6.6528548968174048</v>
      </c>
      <c r="V11" s="7"/>
      <c r="W11" s="7"/>
      <c r="X11" s="7"/>
    </row>
    <row r="12" spans="1:24" ht="16" x14ac:dyDescent="0.15">
      <c r="A12" s="21"/>
      <c r="B12" s="9">
        <v>44802</v>
      </c>
      <c r="C12" s="5">
        <v>3811</v>
      </c>
      <c r="D12" s="5">
        <v>4932</v>
      </c>
      <c r="E12" s="5">
        <v>4170</v>
      </c>
      <c r="F12" s="5">
        <v>2002</v>
      </c>
      <c r="G12" s="5">
        <v>2400</v>
      </c>
      <c r="H12" s="5">
        <v>2087</v>
      </c>
      <c r="I12" s="6">
        <f t="shared" si="0"/>
        <v>4304.333333333333</v>
      </c>
      <c r="J12" s="6">
        <f t="shared" si="1"/>
        <v>572.44592175447633</v>
      </c>
      <c r="K12" s="6">
        <f t="shared" si="2"/>
        <v>2163</v>
      </c>
      <c r="L12" s="6">
        <f t="shared" si="3"/>
        <v>209.60200380721554</v>
      </c>
      <c r="M12" s="7">
        <f t="shared" si="4"/>
        <v>1.9035964035964037</v>
      </c>
      <c r="N12" s="7">
        <f t="shared" si="5"/>
        <v>2.0550000000000002</v>
      </c>
      <c r="O12" s="7">
        <f t="shared" si="6"/>
        <v>1.998083373263057</v>
      </c>
      <c r="P12" s="7">
        <f t="shared" si="7"/>
        <v>1.9855599256198202</v>
      </c>
      <c r="Q12" s="7">
        <f t="shared" si="8"/>
        <v>6.2441384816164194E-2</v>
      </c>
      <c r="R12" s="7">
        <v>1.98555992561982</v>
      </c>
      <c r="S12" s="7">
        <v>1</v>
      </c>
      <c r="T12" s="7">
        <v>100</v>
      </c>
      <c r="U12" s="7">
        <f t="shared" si="9"/>
        <v>3.1447746305955615</v>
      </c>
      <c r="V12" s="7"/>
      <c r="W12" s="7"/>
      <c r="X12" s="7"/>
    </row>
    <row r="13" spans="1:24" ht="16" x14ac:dyDescent="0.15">
      <c r="A13" s="21"/>
      <c r="B13" s="9">
        <v>44973</v>
      </c>
      <c r="C13" s="5">
        <v>558324</v>
      </c>
      <c r="D13" s="5">
        <v>490307</v>
      </c>
      <c r="E13" s="5">
        <v>465289</v>
      </c>
      <c r="F13" s="5">
        <v>284796</v>
      </c>
      <c r="G13" s="5">
        <v>252920</v>
      </c>
      <c r="H13" s="5">
        <v>245808</v>
      </c>
      <c r="I13" s="6">
        <f t="shared" si="0"/>
        <v>504640</v>
      </c>
      <c r="J13" s="6">
        <f t="shared" si="1"/>
        <v>48145.134468604403</v>
      </c>
      <c r="K13" s="6">
        <f t="shared" si="2"/>
        <v>261174.66666666666</v>
      </c>
      <c r="L13" s="6">
        <f t="shared" si="3"/>
        <v>20763.445699915352</v>
      </c>
      <c r="M13" s="7">
        <f t="shared" si="4"/>
        <v>1.9604348375679435</v>
      </c>
      <c r="N13" s="7">
        <f t="shared" si="5"/>
        <v>1.938585323422426</v>
      </c>
      <c r="O13" s="7">
        <f t="shared" si="6"/>
        <v>1.8928960814944997</v>
      </c>
      <c r="P13" s="7">
        <f t="shared" si="7"/>
        <v>1.9306387474949565</v>
      </c>
      <c r="Q13" s="7">
        <f t="shared" si="8"/>
        <v>2.8139319403227843E-2</v>
      </c>
      <c r="R13" s="7">
        <v>1.93063874749496</v>
      </c>
      <c r="S13" s="7">
        <v>1</v>
      </c>
      <c r="T13" s="7">
        <v>100</v>
      </c>
      <c r="U13" s="7">
        <f t="shared" si="9"/>
        <v>1.4575134493565478</v>
      </c>
      <c r="V13" s="7"/>
      <c r="W13" s="7"/>
      <c r="X13" s="7"/>
    </row>
    <row r="14" spans="1:24" ht="16" x14ac:dyDescent="0.15">
      <c r="A14" s="21"/>
      <c r="B14" s="9">
        <v>45491</v>
      </c>
      <c r="C14" s="5">
        <v>96196</v>
      </c>
      <c r="D14" s="5">
        <v>114688</v>
      </c>
      <c r="E14" s="5">
        <v>108932</v>
      </c>
      <c r="F14" s="5">
        <v>322808</v>
      </c>
      <c r="G14" s="5">
        <v>504551</v>
      </c>
      <c r="H14" s="5">
        <v>423933</v>
      </c>
      <c r="I14" s="6">
        <f t="shared" si="0"/>
        <v>106605.33333333333</v>
      </c>
      <c r="J14" s="6">
        <f t="shared" si="1"/>
        <v>9463.0095283336432</v>
      </c>
      <c r="K14" s="6">
        <f t="shared" si="2"/>
        <v>417097.33333333331</v>
      </c>
      <c r="L14" s="6">
        <f t="shared" si="3"/>
        <v>91064.121729325125</v>
      </c>
      <c r="M14" s="7">
        <f t="shared" si="4"/>
        <v>0.29799757131173948</v>
      </c>
      <c r="N14" s="7">
        <f t="shared" si="5"/>
        <v>0.22730705121979741</v>
      </c>
      <c r="O14" s="7">
        <f t="shared" si="6"/>
        <v>0.25695569818815711</v>
      </c>
      <c r="P14" s="7">
        <f t="shared" si="7"/>
        <v>0.26075344023989799</v>
      </c>
      <c r="Q14" s="7">
        <f t="shared" si="8"/>
        <v>2.8983955805882072E-2</v>
      </c>
      <c r="R14" s="7">
        <v>0.26075344023989799</v>
      </c>
      <c r="S14" s="7">
        <v>1</v>
      </c>
      <c r="T14" s="7">
        <v>100</v>
      </c>
      <c r="U14" s="7">
        <f t="shared" si="9"/>
        <v>11.115464393956335</v>
      </c>
      <c r="V14" s="7"/>
      <c r="W14" s="7"/>
      <c r="X14" s="7"/>
    </row>
    <row r="15" spans="1:24" ht="16" x14ac:dyDescent="0.15">
      <c r="A15" s="20" t="s">
        <v>6</v>
      </c>
      <c r="B15" s="9">
        <v>44973</v>
      </c>
      <c r="C15" s="5">
        <v>19143</v>
      </c>
      <c r="D15" s="5">
        <v>24272</v>
      </c>
      <c r="E15" s="5">
        <v>23048</v>
      </c>
      <c r="F15" s="5">
        <v>81216</v>
      </c>
      <c r="G15" s="5">
        <v>110060</v>
      </c>
      <c r="H15" s="5">
        <v>111509</v>
      </c>
      <c r="I15" s="6">
        <f t="shared" si="0"/>
        <v>22154.333333333332</v>
      </c>
      <c r="J15" s="6">
        <f t="shared" si="1"/>
        <v>2678.7385712930877</v>
      </c>
      <c r="K15" s="6">
        <f t="shared" si="2"/>
        <v>100928.33333333333</v>
      </c>
      <c r="L15" s="6">
        <f t="shared" si="3"/>
        <v>17086.748208285098</v>
      </c>
      <c r="M15" s="7">
        <f t="shared" si="4"/>
        <v>0.23570478723404256</v>
      </c>
      <c r="N15" s="7">
        <f t="shared" si="5"/>
        <v>0.22053425404324914</v>
      </c>
      <c r="O15" s="7">
        <f t="shared" si="6"/>
        <v>0.206691836533374</v>
      </c>
      <c r="P15" s="7">
        <f t="shared" si="7"/>
        <v>0.2209769592702219</v>
      </c>
      <c r="Q15" s="7">
        <f t="shared" si="8"/>
        <v>1.1848623493282468E-2</v>
      </c>
      <c r="R15" s="7">
        <v>1.93063874749496</v>
      </c>
      <c r="S15" s="7">
        <f t="shared" ref="S15:S36" si="10">P15/R15</f>
        <v>0.11445795312921365</v>
      </c>
      <c r="T15" s="7">
        <f t="shared" ref="T15:T36" si="11">S15*100</f>
        <v>11.445795312921366</v>
      </c>
      <c r="U15" s="7">
        <f t="shared" si="9"/>
        <v>0.61371520221772613</v>
      </c>
      <c r="V15" s="7">
        <f>AVERAGE(T15:T17)</f>
        <v>9.7462673303531364</v>
      </c>
      <c r="W15" s="7">
        <f>SQRT((U15^2+U16^2+U17^2)/3)</f>
        <v>0.79965779309402452</v>
      </c>
      <c r="X15" s="7">
        <f>STDEV(T15:T17)</f>
        <v>1.8453663228591592</v>
      </c>
    </row>
    <row r="16" spans="1:24" ht="16" x14ac:dyDescent="0.15">
      <c r="A16" s="21"/>
      <c r="B16" s="9">
        <v>45317</v>
      </c>
      <c r="C16" s="5">
        <v>1541</v>
      </c>
      <c r="D16" s="5">
        <v>1788</v>
      </c>
      <c r="E16" s="5">
        <v>1863</v>
      </c>
      <c r="F16" s="5">
        <v>14438</v>
      </c>
      <c r="G16" s="5">
        <v>16558</v>
      </c>
      <c r="H16" s="5">
        <v>13499</v>
      </c>
      <c r="I16" s="6">
        <f t="shared" si="0"/>
        <v>1730.6666666666667</v>
      </c>
      <c r="J16" s="6">
        <f t="shared" si="1"/>
        <v>168.48244221085275</v>
      </c>
      <c r="K16" s="6">
        <f t="shared" si="2"/>
        <v>14831.666666666666</v>
      </c>
      <c r="L16" s="6">
        <f t="shared" si="3"/>
        <v>1567.0355239538551</v>
      </c>
      <c r="M16" s="7">
        <f t="shared" si="4"/>
        <v>0.10673223438149328</v>
      </c>
      <c r="N16" s="7">
        <f t="shared" si="5"/>
        <v>0.10798405604541611</v>
      </c>
      <c r="O16" s="7">
        <f t="shared" si="6"/>
        <v>0.13801022297947996</v>
      </c>
      <c r="P16" s="7">
        <f t="shared" si="7"/>
        <v>0.11757550446879644</v>
      </c>
      <c r="Q16" s="7">
        <f t="shared" si="8"/>
        <v>1.4458562741566493E-2</v>
      </c>
      <c r="R16" s="7">
        <v>1.1746223332541701</v>
      </c>
      <c r="S16" s="7">
        <f t="shared" si="10"/>
        <v>0.10009643196810811</v>
      </c>
      <c r="T16" s="7">
        <f t="shared" si="11"/>
        <v>10.00964319681081</v>
      </c>
      <c r="U16" s="7">
        <f t="shared" si="9"/>
        <v>1.2309116157795617</v>
      </c>
      <c r="V16" s="7"/>
      <c r="W16" s="7"/>
      <c r="X16" s="7"/>
    </row>
    <row r="17" spans="1:24" ht="16" x14ac:dyDescent="0.15">
      <c r="A17" s="21"/>
      <c r="B17" s="9">
        <v>45324</v>
      </c>
      <c r="C17" s="5">
        <v>5341</v>
      </c>
      <c r="D17" s="5">
        <v>5266</v>
      </c>
      <c r="E17" s="5">
        <v>5360</v>
      </c>
      <c r="F17" s="5">
        <v>108161</v>
      </c>
      <c r="G17" s="5">
        <v>109309</v>
      </c>
      <c r="H17" s="5">
        <v>114261</v>
      </c>
      <c r="I17" s="6">
        <f t="shared" si="0"/>
        <v>5322.333333333333</v>
      </c>
      <c r="J17" s="6">
        <f t="shared" si="1"/>
        <v>49.702447961175245</v>
      </c>
      <c r="K17" s="6">
        <f t="shared" si="2"/>
        <v>110577</v>
      </c>
      <c r="L17" s="6">
        <f t="shared" si="3"/>
        <v>3241.6613024805661</v>
      </c>
      <c r="M17" s="7">
        <f t="shared" si="4"/>
        <v>4.9380090790580707E-2</v>
      </c>
      <c r="N17" s="7">
        <f t="shared" si="5"/>
        <v>4.8175356100595562E-2</v>
      </c>
      <c r="O17" s="7">
        <f t="shared" si="6"/>
        <v>4.6910144318708921E-2</v>
      </c>
      <c r="P17" s="7">
        <f t="shared" si="7"/>
        <v>4.8155197069961721E-2</v>
      </c>
      <c r="Q17" s="7">
        <f t="shared" si="8"/>
        <v>1.0084521748253746E-3</v>
      </c>
      <c r="R17" s="7">
        <v>0.61869392564652803</v>
      </c>
      <c r="S17" s="7">
        <f t="shared" si="10"/>
        <v>7.7833634813272323E-2</v>
      </c>
      <c r="T17" s="7">
        <f t="shared" si="11"/>
        <v>7.7833634813272319</v>
      </c>
      <c r="U17" s="7">
        <f t="shared" si="9"/>
        <v>0.16299694130204265</v>
      </c>
      <c r="V17" s="7"/>
      <c r="W17" s="7"/>
      <c r="X17" s="7"/>
    </row>
    <row r="18" spans="1:24" ht="17" x14ac:dyDescent="0.15">
      <c r="A18" s="20" t="s">
        <v>10</v>
      </c>
      <c r="B18" s="3" t="s">
        <v>60</v>
      </c>
      <c r="C18" s="5">
        <v>2240</v>
      </c>
      <c r="D18" s="5">
        <v>2327</v>
      </c>
      <c r="E18" s="5">
        <v>2679</v>
      </c>
      <c r="F18" s="5">
        <v>32596</v>
      </c>
      <c r="G18" s="5">
        <v>32471</v>
      </c>
      <c r="H18" s="5">
        <v>38347</v>
      </c>
      <c r="I18" s="6">
        <f t="shared" si="0"/>
        <v>2415.3333333333335</v>
      </c>
      <c r="J18" s="6">
        <f t="shared" si="1"/>
        <v>232.44856061789957</v>
      </c>
      <c r="K18" s="6">
        <f t="shared" si="2"/>
        <v>34471.333333333336</v>
      </c>
      <c r="L18" s="6">
        <f t="shared" si="3"/>
        <v>3357.0076457067134</v>
      </c>
      <c r="M18" s="7">
        <f t="shared" si="4"/>
        <v>6.8720088354399314E-2</v>
      </c>
      <c r="N18" s="7">
        <f t="shared" si="5"/>
        <v>7.1663946290536171E-2</v>
      </c>
      <c r="O18" s="7">
        <f t="shared" si="6"/>
        <v>6.9862049182465386E-2</v>
      </c>
      <c r="P18" s="7">
        <f t="shared" si="7"/>
        <v>7.0082027942466957E-2</v>
      </c>
      <c r="Q18" s="7">
        <f t="shared" si="8"/>
        <v>1.2118492420478328E-3</v>
      </c>
      <c r="R18" s="7">
        <v>0.242568131577375</v>
      </c>
      <c r="S18" s="7">
        <f t="shared" si="10"/>
        <v>0.28891688074083222</v>
      </c>
      <c r="T18" s="7">
        <f t="shared" si="11"/>
        <v>28.89168807408322</v>
      </c>
      <c r="U18" s="7">
        <f t="shared" si="9"/>
        <v>0.49959128355707932</v>
      </c>
      <c r="V18" s="7">
        <f>AVERAGE(T18:T20)</f>
        <v>27.574255456653521</v>
      </c>
      <c r="W18" s="7">
        <f>SQRT((U18^2+U19^2+U20^2)/3)</f>
        <v>4.3973671867640975</v>
      </c>
      <c r="X18" s="7">
        <f>STDEV(T18:T20)</f>
        <v>1.2869190494028291</v>
      </c>
    </row>
    <row r="19" spans="1:24" ht="17" x14ac:dyDescent="0.15">
      <c r="A19" s="21"/>
      <c r="B19" s="3" t="s">
        <v>61</v>
      </c>
      <c r="C19" s="5">
        <v>5479</v>
      </c>
      <c r="D19" s="5">
        <v>5659</v>
      </c>
      <c r="E19" s="5">
        <v>6174</v>
      </c>
      <c r="F19" s="5">
        <v>83571</v>
      </c>
      <c r="G19" s="5">
        <v>103316</v>
      </c>
      <c r="H19" s="5">
        <v>96549</v>
      </c>
      <c r="I19" s="6">
        <f t="shared" si="0"/>
        <v>5770.666666666667</v>
      </c>
      <c r="J19" s="6">
        <f t="shared" si="1"/>
        <v>360.70532756438922</v>
      </c>
      <c r="K19" s="6">
        <f t="shared" si="2"/>
        <v>94478.666666666672</v>
      </c>
      <c r="L19" s="6">
        <f t="shared" si="3"/>
        <v>10033.990548796293</v>
      </c>
      <c r="M19" s="7">
        <f t="shared" si="4"/>
        <v>6.5561019971042592E-2</v>
      </c>
      <c r="N19" s="7">
        <f t="shared" si="5"/>
        <v>5.4773703976150841E-2</v>
      </c>
      <c r="O19" s="7">
        <f t="shared" si="6"/>
        <v>6.3946804213404596E-2</v>
      </c>
      <c r="P19" s="7">
        <f t="shared" si="7"/>
        <v>6.1427176053532678E-2</v>
      </c>
      <c r="Q19" s="7">
        <f t="shared" si="8"/>
        <v>4.750644948595683E-3</v>
      </c>
      <c r="R19" s="7">
        <v>0.233384231362077</v>
      </c>
      <c r="S19" s="7">
        <f t="shared" si="10"/>
        <v>0.26320191255009562</v>
      </c>
      <c r="T19" s="7">
        <f t="shared" si="11"/>
        <v>26.320191255009561</v>
      </c>
      <c r="U19" s="7">
        <f t="shared" si="9"/>
        <v>2.0355466694857531</v>
      </c>
      <c r="V19" s="7"/>
      <c r="W19" s="7"/>
      <c r="X19" s="7"/>
    </row>
    <row r="20" spans="1:24" ht="17" x14ac:dyDescent="0.15">
      <c r="A20" s="21"/>
      <c r="B20" s="3" t="s">
        <v>62</v>
      </c>
      <c r="C20" s="5">
        <v>3137</v>
      </c>
      <c r="D20" s="5">
        <v>258</v>
      </c>
      <c r="E20" s="5">
        <v>2855</v>
      </c>
      <c r="F20" s="5">
        <v>59039</v>
      </c>
      <c r="G20" s="5">
        <v>2633</v>
      </c>
      <c r="H20" s="5">
        <v>44550</v>
      </c>
      <c r="I20" s="6">
        <f t="shared" si="0"/>
        <v>2083.3333333333335</v>
      </c>
      <c r="J20" s="6">
        <f t="shared" si="1"/>
        <v>1587.0609104043024</v>
      </c>
      <c r="K20" s="6">
        <f t="shared" si="2"/>
        <v>35407.333333333336</v>
      </c>
      <c r="L20" s="6">
        <f t="shared" si="3"/>
        <v>29293.352050138154</v>
      </c>
      <c r="M20" s="7">
        <f t="shared" si="4"/>
        <v>5.313436880705974E-2</v>
      </c>
      <c r="N20" s="7">
        <f t="shared" si="5"/>
        <v>9.7987086973034557E-2</v>
      </c>
      <c r="O20" s="7">
        <f t="shared" si="6"/>
        <v>6.4085297418630754E-2</v>
      </c>
      <c r="P20" s="7">
        <f t="shared" si="7"/>
        <v>7.1735584399575017E-2</v>
      </c>
      <c r="Q20" s="7">
        <f t="shared" si="8"/>
        <v>1.9093397635259437E-2</v>
      </c>
      <c r="R20" s="7">
        <v>0.26075344023989799</v>
      </c>
      <c r="S20" s="7">
        <f t="shared" si="10"/>
        <v>0.27510887040867782</v>
      </c>
      <c r="T20" s="7">
        <f t="shared" si="11"/>
        <v>27.510887040867782</v>
      </c>
      <c r="U20" s="7">
        <f t="shared" si="9"/>
        <v>7.3223952933058749</v>
      </c>
      <c r="V20" s="7"/>
      <c r="W20" s="7"/>
      <c r="X20" s="7"/>
    </row>
    <row r="21" spans="1:24" ht="16" x14ac:dyDescent="0.15">
      <c r="A21" s="20" t="s">
        <v>11</v>
      </c>
      <c r="B21" s="9">
        <v>44699</v>
      </c>
      <c r="C21" s="5">
        <v>6720</v>
      </c>
      <c r="D21" s="5">
        <v>6619</v>
      </c>
      <c r="E21" s="5">
        <v>7513</v>
      </c>
      <c r="F21" s="5">
        <v>6821</v>
      </c>
      <c r="G21" s="5">
        <v>5948</v>
      </c>
      <c r="H21" s="5">
        <v>6352</v>
      </c>
      <c r="I21" s="6">
        <f t="shared" si="0"/>
        <v>6950.666666666667</v>
      </c>
      <c r="J21" s="6">
        <f t="shared" si="1"/>
        <v>489.60630442564087</v>
      </c>
      <c r="K21" s="6">
        <f t="shared" si="2"/>
        <v>6373.666666666667</v>
      </c>
      <c r="L21" s="6">
        <f t="shared" si="3"/>
        <v>436.90311664410603</v>
      </c>
      <c r="M21" s="7">
        <f t="shared" si="4"/>
        <v>0.98519278698138102</v>
      </c>
      <c r="N21" s="7">
        <f t="shared" si="5"/>
        <v>1.1128110289172832</v>
      </c>
      <c r="O21" s="7">
        <f t="shared" si="6"/>
        <v>1.1827770780856424</v>
      </c>
      <c r="P21" s="7">
        <f t="shared" si="7"/>
        <v>1.0935936313281023</v>
      </c>
      <c r="Q21" s="7">
        <f t="shared" si="8"/>
        <v>8.1800037898804856E-2</v>
      </c>
      <c r="R21" s="7">
        <v>1.61300851865928</v>
      </c>
      <c r="S21" s="7">
        <f t="shared" si="10"/>
        <v>0.67798379157791966</v>
      </c>
      <c r="T21" s="7">
        <f t="shared" si="11"/>
        <v>67.79837915779197</v>
      </c>
      <c r="U21" s="7">
        <f t="shared" si="9"/>
        <v>5.0712712891805687</v>
      </c>
      <c r="V21" s="7">
        <f>AVERAGE(T21:T24)</f>
        <v>48.503571208059704</v>
      </c>
      <c r="W21" s="7">
        <f>SQRT((U21^2+U22^2+U23^2+U24^2)/4)</f>
        <v>3.458963349934367</v>
      </c>
      <c r="X21" s="7">
        <f>STDEV(T21:T24)</f>
        <v>14.490895362111466</v>
      </c>
    </row>
    <row r="22" spans="1:24" ht="16" x14ac:dyDescent="0.15">
      <c r="A22" s="21"/>
      <c r="B22" s="9">
        <v>44750</v>
      </c>
      <c r="C22" s="11">
        <v>561</v>
      </c>
      <c r="D22" s="11">
        <v>457</v>
      </c>
      <c r="E22" s="11">
        <v>413</v>
      </c>
      <c r="F22" s="11">
        <v>3516</v>
      </c>
      <c r="G22" s="11">
        <v>3112</v>
      </c>
      <c r="H22" s="11">
        <v>2958</v>
      </c>
      <c r="I22" s="6">
        <f t="shared" si="0"/>
        <v>477</v>
      </c>
      <c r="J22" s="6">
        <f t="shared" si="1"/>
        <v>76</v>
      </c>
      <c r="K22" s="6">
        <f t="shared" si="2"/>
        <v>3195.3333333333335</v>
      </c>
      <c r="L22" s="6">
        <f t="shared" si="3"/>
        <v>288.18281234892083</v>
      </c>
      <c r="M22" s="7">
        <f t="shared" si="4"/>
        <v>0.15955631399317405</v>
      </c>
      <c r="N22" s="7">
        <f t="shared" si="5"/>
        <v>0.14685089974293059</v>
      </c>
      <c r="O22" s="7">
        <f t="shared" si="6"/>
        <v>0.13962136578769438</v>
      </c>
      <c r="P22" s="7">
        <f t="shared" si="7"/>
        <v>0.14867619317459968</v>
      </c>
      <c r="Q22" s="7">
        <f t="shared" si="8"/>
        <v>8.2401178014459651E-3</v>
      </c>
      <c r="R22" s="7">
        <v>0.45348122288055398</v>
      </c>
      <c r="S22" s="7">
        <f t="shared" si="10"/>
        <v>0.3278552356152587</v>
      </c>
      <c r="T22" s="7">
        <f t="shared" si="11"/>
        <v>32.785523561525871</v>
      </c>
      <c r="U22" s="7">
        <f t="shared" si="9"/>
        <v>1.8170802638980257</v>
      </c>
      <c r="V22" s="7"/>
      <c r="W22" s="7"/>
      <c r="X22" s="7"/>
    </row>
    <row r="23" spans="1:24" ht="16" x14ac:dyDescent="0.15">
      <c r="A23" s="21"/>
      <c r="B23" s="9">
        <v>45349</v>
      </c>
      <c r="C23" s="5">
        <v>138460</v>
      </c>
      <c r="D23" s="5">
        <v>135389</v>
      </c>
      <c r="E23" s="5">
        <v>140857</v>
      </c>
      <c r="F23" s="5">
        <v>1089601</v>
      </c>
      <c r="G23" s="5">
        <v>1112593</v>
      </c>
      <c r="H23" s="5">
        <v>1131532</v>
      </c>
      <c r="I23" s="6">
        <f t="shared" si="0"/>
        <v>138235.33333333334</v>
      </c>
      <c r="J23" s="6">
        <f t="shared" si="1"/>
        <v>2740.9145067537829</v>
      </c>
      <c r="K23" s="6">
        <f t="shared" si="2"/>
        <v>1111242</v>
      </c>
      <c r="L23" s="6">
        <f t="shared" si="3"/>
        <v>20998.121130234485</v>
      </c>
      <c r="M23" s="7">
        <f t="shared" si="4"/>
        <v>0.12707403902896564</v>
      </c>
      <c r="N23" s="7">
        <f t="shared" si="5"/>
        <v>0.1216878049745055</v>
      </c>
      <c r="O23" s="7">
        <f t="shared" si="6"/>
        <v>0.12448344368519848</v>
      </c>
      <c r="P23" s="7">
        <f t="shared" si="7"/>
        <v>0.1244150958962232</v>
      </c>
      <c r="Q23" s="7">
        <f t="shared" si="8"/>
        <v>2.1994518843793591E-3</v>
      </c>
      <c r="R23" s="7">
        <v>0.25829999999999997</v>
      </c>
      <c r="S23" s="7">
        <f t="shared" si="10"/>
        <v>0.48166897365940076</v>
      </c>
      <c r="T23" s="7">
        <f t="shared" si="11"/>
        <v>48.166897365940073</v>
      </c>
      <c r="U23" s="7">
        <f t="shared" si="9"/>
        <v>0.85151060177288385</v>
      </c>
      <c r="V23" s="7"/>
      <c r="W23" s="7"/>
      <c r="X23" s="7"/>
    </row>
    <row r="24" spans="1:24" ht="16" x14ac:dyDescent="0.15">
      <c r="A24" s="21"/>
      <c r="B24" s="9">
        <v>44708</v>
      </c>
      <c r="C24" s="5">
        <v>1368</v>
      </c>
      <c r="D24" s="5">
        <v>1612</v>
      </c>
      <c r="E24" s="5">
        <v>1526</v>
      </c>
      <c r="F24" s="5">
        <v>2242</v>
      </c>
      <c r="G24" s="5">
        <v>2156</v>
      </c>
      <c r="H24" s="5">
        <v>2026</v>
      </c>
      <c r="I24" s="6">
        <f t="shared" si="0"/>
        <v>1502</v>
      </c>
      <c r="J24" s="6">
        <f t="shared" si="1"/>
        <v>123.75782803523985</v>
      </c>
      <c r="K24" s="6">
        <f t="shared" si="2"/>
        <v>2141.3333333333335</v>
      </c>
      <c r="L24" s="6">
        <f t="shared" si="3"/>
        <v>108.74434851215641</v>
      </c>
      <c r="M24" s="7">
        <f t="shared" si="4"/>
        <v>0.61016949152542377</v>
      </c>
      <c r="N24" s="7">
        <f t="shared" si="5"/>
        <v>0.74768089053803344</v>
      </c>
      <c r="O24" s="7">
        <f t="shared" si="6"/>
        <v>0.75320829220138208</v>
      </c>
      <c r="P24" s="7">
        <f t="shared" si="7"/>
        <v>0.70368622475494647</v>
      </c>
      <c r="Q24" s="7">
        <f t="shared" si="8"/>
        <v>6.6164807300801418E-2</v>
      </c>
      <c r="R24" s="7">
        <v>1.55464438650381</v>
      </c>
      <c r="S24" s="7">
        <f t="shared" si="10"/>
        <v>0.45263484746980875</v>
      </c>
      <c r="T24" s="7">
        <f t="shared" si="11"/>
        <v>45.263484746980879</v>
      </c>
      <c r="U24" s="7">
        <f t="shared" si="9"/>
        <v>4.255944824114879</v>
      </c>
      <c r="V24" s="7"/>
      <c r="W24" s="7"/>
      <c r="X24" s="7"/>
    </row>
    <row r="25" spans="1:24" ht="16" x14ac:dyDescent="0.15">
      <c r="A25" s="20" t="s">
        <v>12</v>
      </c>
      <c r="B25" s="9">
        <v>44754</v>
      </c>
      <c r="C25" s="5">
        <v>2195</v>
      </c>
      <c r="D25" s="5">
        <v>2289</v>
      </c>
      <c r="E25" s="5">
        <v>2373</v>
      </c>
      <c r="F25" s="5">
        <v>5061</v>
      </c>
      <c r="G25" s="5">
        <v>5910</v>
      </c>
      <c r="H25" s="5">
        <v>5128</v>
      </c>
      <c r="I25" s="6">
        <f t="shared" si="0"/>
        <v>2285.6666666666665</v>
      </c>
      <c r="J25" s="6">
        <f t="shared" si="1"/>
        <v>89.046804172487469</v>
      </c>
      <c r="K25" s="6">
        <f t="shared" si="2"/>
        <v>5366.333333333333</v>
      </c>
      <c r="L25" s="6">
        <f t="shared" si="3"/>
        <v>472.01942050442517</v>
      </c>
      <c r="M25" s="7">
        <f t="shared" si="4"/>
        <v>0.43370875321082791</v>
      </c>
      <c r="N25" s="7">
        <f t="shared" si="5"/>
        <v>0.38730964467005075</v>
      </c>
      <c r="O25" s="7">
        <f t="shared" si="6"/>
        <v>0.46275351014040561</v>
      </c>
      <c r="P25" s="7">
        <f t="shared" si="7"/>
        <v>0.42792396934042815</v>
      </c>
      <c r="Q25" s="7">
        <f t="shared" si="8"/>
        <v>3.1070264483346766E-2</v>
      </c>
      <c r="R25" s="7">
        <v>0.72844544932746702</v>
      </c>
      <c r="S25" s="7">
        <f t="shared" si="10"/>
        <v>0.58744820183241786</v>
      </c>
      <c r="T25" s="7">
        <f t="shared" si="11"/>
        <v>58.744820183241785</v>
      </c>
      <c r="U25" s="7">
        <f t="shared" si="9"/>
        <v>4.2652836272135692</v>
      </c>
      <c r="V25" s="7">
        <f>AVERAGE(T25:T29)</f>
        <v>77.641366854892766</v>
      </c>
      <c r="W25" s="7">
        <f>SQRT((U25^2+U26^2+U27^2+U28^2+U29^2)/5)</f>
        <v>6.3554780435976923</v>
      </c>
      <c r="X25" s="7">
        <f>STDEV(T25:T29)</f>
        <v>11.27741504316913</v>
      </c>
    </row>
    <row r="26" spans="1:24" ht="16" x14ac:dyDescent="0.15">
      <c r="A26" s="21"/>
      <c r="B26" s="9">
        <v>44750</v>
      </c>
      <c r="C26" s="11">
        <v>1869</v>
      </c>
      <c r="D26" s="11">
        <v>2036</v>
      </c>
      <c r="E26" s="11">
        <v>2051</v>
      </c>
      <c r="F26" s="11">
        <v>5271</v>
      </c>
      <c r="G26" s="11">
        <v>5323</v>
      </c>
      <c r="H26" s="11">
        <v>5608</v>
      </c>
      <c r="I26" s="6">
        <f t="shared" si="0"/>
        <v>1985.3333333333333</v>
      </c>
      <c r="J26" s="6">
        <f t="shared" si="1"/>
        <v>101.02639919017868</v>
      </c>
      <c r="K26" s="6">
        <f t="shared" si="2"/>
        <v>5400.666666666667</v>
      </c>
      <c r="L26" s="6">
        <f t="shared" si="3"/>
        <v>181.42859017622698</v>
      </c>
      <c r="M26" s="7">
        <f t="shared" si="4"/>
        <v>0.35458167330677293</v>
      </c>
      <c r="N26" s="7">
        <f t="shared" si="5"/>
        <v>0.38249107646064251</v>
      </c>
      <c r="O26" s="7">
        <f t="shared" si="6"/>
        <v>0.36572753209700426</v>
      </c>
      <c r="P26" s="7">
        <f t="shared" si="7"/>
        <v>0.36760009395480653</v>
      </c>
      <c r="Q26" s="7">
        <f t="shared" si="8"/>
        <v>1.1470645492873782E-2</v>
      </c>
      <c r="R26" s="7">
        <v>0.45348122288055398</v>
      </c>
      <c r="S26" s="7">
        <f t="shared" si="10"/>
        <v>0.81061811472540646</v>
      </c>
      <c r="T26" s="7">
        <f t="shared" si="11"/>
        <v>81.06181147254064</v>
      </c>
      <c r="U26" s="7">
        <f t="shared" si="9"/>
        <v>2.5294642675635384</v>
      </c>
      <c r="V26" s="7"/>
      <c r="W26" s="7"/>
      <c r="X26" s="7"/>
    </row>
    <row r="27" spans="1:24" ht="16" x14ac:dyDescent="0.15">
      <c r="A27" s="21"/>
      <c r="B27" s="9">
        <v>44802</v>
      </c>
      <c r="C27" s="5">
        <v>11659</v>
      </c>
      <c r="D27" s="5">
        <v>12687</v>
      </c>
      <c r="E27" s="5">
        <v>10320</v>
      </c>
      <c r="F27" s="5">
        <v>6812</v>
      </c>
      <c r="G27" s="5">
        <v>8322</v>
      </c>
      <c r="H27" s="5">
        <v>6525</v>
      </c>
      <c r="I27" s="6">
        <f t="shared" si="0"/>
        <v>11555.333333333334</v>
      </c>
      <c r="J27" s="6">
        <f t="shared" si="1"/>
        <v>1186.900304715326</v>
      </c>
      <c r="K27" s="6">
        <f t="shared" si="2"/>
        <v>7219.666666666667</v>
      </c>
      <c r="L27" s="6">
        <f t="shared" si="3"/>
        <v>965.3736754922046</v>
      </c>
      <c r="M27" s="7">
        <f t="shared" si="4"/>
        <v>1.7115384615384615</v>
      </c>
      <c r="N27" s="7">
        <f t="shared" si="5"/>
        <v>1.5245133381398703</v>
      </c>
      <c r="O27" s="7">
        <f t="shared" si="6"/>
        <v>1.5816091954022988</v>
      </c>
      <c r="P27" s="7">
        <f t="shared" si="7"/>
        <v>1.6058869983602102</v>
      </c>
      <c r="Q27" s="7">
        <f t="shared" si="8"/>
        <v>7.8258792830420185E-2</v>
      </c>
      <c r="R27" s="7">
        <v>1.98555992561982</v>
      </c>
      <c r="S27" s="7">
        <f t="shared" si="10"/>
        <v>0.80878294210078316</v>
      </c>
      <c r="T27" s="7">
        <f t="shared" si="11"/>
        <v>80.878294210078323</v>
      </c>
      <c r="U27" s="7">
        <f t="shared" si="9"/>
        <v>3.941396672074283</v>
      </c>
      <c r="V27" s="7"/>
      <c r="W27" s="7"/>
      <c r="X27" s="7"/>
    </row>
    <row r="28" spans="1:24" ht="16" x14ac:dyDescent="0.15">
      <c r="A28" s="21"/>
      <c r="B28" s="9">
        <v>45349</v>
      </c>
      <c r="C28" s="5">
        <v>249656</v>
      </c>
      <c r="D28" s="5">
        <v>246054</v>
      </c>
      <c r="E28" s="5">
        <v>243533</v>
      </c>
      <c r="F28" s="5">
        <v>1082718</v>
      </c>
      <c r="G28" s="5">
        <v>1263757</v>
      </c>
      <c r="H28" s="5">
        <v>921581</v>
      </c>
      <c r="I28" s="6">
        <f t="shared" si="0"/>
        <v>246414.33333333334</v>
      </c>
      <c r="J28" s="6">
        <f t="shared" si="1"/>
        <v>3077.362886195473</v>
      </c>
      <c r="K28" s="6">
        <f t="shared" si="2"/>
        <v>1089352</v>
      </c>
      <c r="L28" s="6">
        <f t="shared" si="3"/>
        <v>171184.43624056483</v>
      </c>
      <c r="M28" s="7">
        <f t="shared" si="4"/>
        <v>0.23058266326042423</v>
      </c>
      <c r="N28" s="7">
        <f t="shared" si="5"/>
        <v>0.19470040522030738</v>
      </c>
      <c r="O28" s="7">
        <f t="shared" si="6"/>
        <v>0.26425566499309339</v>
      </c>
      <c r="P28" s="7">
        <f t="shared" si="7"/>
        <v>0.229846244491275</v>
      </c>
      <c r="Q28" s="7">
        <f t="shared" si="8"/>
        <v>2.8400590075649521E-2</v>
      </c>
      <c r="R28" s="7">
        <v>0.25829999999999997</v>
      </c>
      <c r="S28" s="7">
        <f t="shared" si="10"/>
        <v>0.88984221638124283</v>
      </c>
      <c r="T28" s="7">
        <f t="shared" si="11"/>
        <v>88.984221638124282</v>
      </c>
      <c r="U28" s="7">
        <f t="shared" si="9"/>
        <v>10.995195538385413</v>
      </c>
      <c r="V28" s="7"/>
      <c r="W28" s="7"/>
      <c r="X28" s="7"/>
    </row>
    <row r="29" spans="1:24" ht="16" x14ac:dyDescent="0.15">
      <c r="A29" s="21"/>
      <c r="B29" s="9">
        <v>44848</v>
      </c>
      <c r="C29" s="5">
        <v>8675</v>
      </c>
      <c r="D29" s="5">
        <v>9104</v>
      </c>
      <c r="E29" s="5">
        <v>9159</v>
      </c>
      <c r="F29" s="5">
        <v>6782</v>
      </c>
      <c r="G29" s="5">
        <v>6024</v>
      </c>
      <c r="H29" s="5">
        <v>7183</v>
      </c>
      <c r="I29" s="6">
        <f t="shared" si="0"/>
        <v>8979.3333333333339</v>
      </c>
      <c r="J29" s="6">
        <f t="shared" si="1"/>
        <v>264.99119482226826</v>
      </c>
      <c r="K29" s="6">
        <f t="shared" si="2"/>
        <v>6663</v>
      </c>
      <c r="L29" s="6">
        <f t="shared" si="3"/>
        <v>588.59238866978228</v>
      </c>
      <c r="M29" s="7">
        <f t="shared" si="4"/>
        <v>1.2791212031849013</v>
      </c>
      <c r="N29" s="7">
        <f t="shared" si="5"/>
        <v>1.5112881806108898</v>
      </c>
      <c r="O29" s="7">
        <f t="shared" si="6"/>
        <v>1.2750939718780454</v>
      </c>
      <c r="P29" s="7">
        <f t="shared" si="7"/>
        <v>1.3551677852246122</v>
      </c>
      <c r="Q29" s="7">
        <f t="shared" si="8"/>
        <v>0.11040603256367068</v>
      </c>
      <c r="R29" s="7">
        <v>1.7255</v>
      </c>
      <c r="S29" s="7">
        <f t="shared" si="10"/>
        <v>0.78537686770478832</v>
      </c>
      <c r="T29" s="7">
        <f t="shared" si="11"/>
        <v>78.537686770478828</v>
      </c>
      <c r="U29" s="7">
        <f t="shared" si="9"/>
        <v>6.3984950775816101</v>
      </c>
      <c r="V29" s="7"/>
      <c r="W29" s="7"/>
      <c r="X29" s="7"/>
    </row>
    <row r="30" spans="1:24" ht="16" x14ac:dyDescent="0.15">
      <c r="A30" s="20" t="s">
        <v>13</v>
      </c>
      <c r="B30" s="9">
        <v>44754</v>
      </c>
      <c r="C30" s="5">
        <v>3328</v>
      </c>
      <c r="D30" s="5">
        <v>2976</v>
      </c>
      <c r="E30" s="5">
        <v>2846</v>
      </c>
      <c r="F30" s="5">
        <v>5612</v>
      </c>
      <c r="G30" s="5">
        <v>4133</v>
      </c>
      <c r="H30" s="5">
        <v>4388</v>
      </c>
      <c r="I30" s="6">
        <f t="shared" si="0"/>
        <v>3050</v>
      </c>
      <c r="J30" s="6">
        <f t="shared" si="1"/>
        <v>249.37521929814918</v>
      </c>
      <c r="K30" s="6">
        <f t="shared" si="2"/>
        <v>4711</v>
      </c>
      <c r="L30" s="6">
        <f t="shared" si="3"/>
        <v>790.63708488787699</v>
      </c>
      <c r="M30" s="7">
        <f t="shared" si="4"/>
        <v>0.59301496792587316</v>
      </c>
      <c r="N30" s="7">
        <f t="shared" si="5"/>
        <v>0.72005806919912896</v>
      </c>
      <c r="O30" s="7">
        <f t="shared" si="6"/>
        <v>0.64858705560619867</v>
      </c>
      <c r="P30" s="7">
        <f t="shared" si="7"/>
        <v>0.65388669757706686</v>
      </c>
      <c r="Q30" s="7">
        <f t="shared" si="8"/>
        <v>5.2000333646661817E-2</v>
      </c>
      <c r="R30" s="7">
        <v>0.72844544932746702</v>
      </c>
      <c r="S30" s="7">
        <f t="shared" si="10"/>
        <v>0.89764676020800716</v>
      </c>
      <c r="T30" s="7">
        <f t="shared" si="11"/>
        <v>89.764676020800721</v>
      </c>
      <c r="U30" s="7">
        <f t="shared" si="9"/>
        <v>7.1385350398812735</v>
      </c>
      <c r="V30" s="7">
        <f>AVERAGE(T30:T33)</f>
        <v>87.148912652832763</v>
      </c>
      <c r="W30" s="7">
        <f>SQRT((U30^2+U31^2+U32^2+U33^2)/4)</f>
        <v>3.8438087745415888</v>
      </c>
      <c r="X30" s="7">
        <f>STDEV(T30:T33)</f>
        <v>2.1628378745588273</v>
      </c>
    </row>
    <row r="31" spans="1:24" ht="16" x14ac:dyDescent="0.15">
      <c r="A31" s="21"/>
      <c r="B31" s="9">
        <v>44848</v>
      </c>
      <c r="C31" s="5">
        <v>4981</v>
      </c>
      <c r="D31" s="5">
        <v>4546</v>
      </c>
      <c r="E31" s="5">
        <v>5022</v>
      </c>
      <c r="F31" s="5">
        <v>3370</v>
      </c>
      <c r="G31" s="5">
        <v>2920</v>
      </c>
      <c r="H31" s="5">
        <v>3407</v>
      </c>
      <c r="I31" s="6">
        <f t="shared" si="0"/>
        <v>4849.666666666667</v>
      </c>
      <c r="J31" s="6">
        <f t="shared" si="1"/>
        <v>263.78084337823572</v>
      </c>
      <c r="K31" s="6">
        <f t="shared" si="2"/>
        <v>3232.3333333333335</v>
      </c>
      <c r="L31" s="6">
        <f t="shared" si="3"/>
        <v>271.12051440887564</v>
      </c>
      <c r="M31" s="7">
        <f t="shared" si="4"/>
        <v>1.4780415430267062</v>
      </c>
      <c r="N31" s="7">
        <f t="shared" si="5"/>
        <v>1.5568493150684932</v>
      </c>
      <c r="O31" s="7">
        <f t="shared" si="6"/>
        <v>1.4740240680950982</v>
      </c>
      <c r="P31" s="7">
        <f t="shared" si="7"/>
        <v>1.5029716420634325</v>
      </c>
      <c r="Q31" s="7">
        <f t="shared" si="8"/>
        <v>3.8132556191411274E-2</v>
      </c>
      <c r="R31" s="7">
        <v>1.7172671868378799</v>
      </c>
      <c r="S31" s="7">
        <f t="shared" si="10"/>
        <v>0.87521129710220325</v>
      </c>
      <c r="T31" s="7">
        <f t="shared" si="11"/>
        <v>87.521129710220322</v>
      </c>
      <c r="U31" s="7">
        <f t="shared" si="9"/>
        <v>2.220537169968718</v>
      </c>
      <c r="V31" s="7"/>
      <c r="W31" s="7"/>
      <c r="X31" s="7"/>
    </row>
    <row r="32" spans="1:24" ht="16" x14ac:dyDescent="0.15">
      <c r="A32" s="21"/>
      <c r="B32" s="9">
        <v>45349</v>
      </c>
      <c r="C32" s="5">
        <v>183427</v>
      </c>
      <c r="D32" s="5">
        <v>190858</v>
      </c>
      <c r="E32" s="5">
        <v>184478</v>
      </c>
      <c r="F32" s="5">
        <v>818930</v>
      </c>
      <c r="G32" s="5">
        <v>838837</v>
      </c>
      <c r="H32" s="5">
        <v>833644</v>
      </c>
      <c r="I32" s="6">
        <f t="shared" si="0"/>
        <v>186254.33333333334</v>
      </c>
      <c r="J32" s="6">
        <f t="shared" si="1"/>
        <v>4021.3754280511203</v>
      </c>
      <c r="K32" s="6">
        <f t="shared" si="2"/>
        <v>830470.33333333337</v>
      </c>
      <c r="L32" s="6">
        <f t="shared" si="3"/>
        <v>10326.000306669244</v>
      </c>
      <c r="M32" s="7">
        <f t="shared" si="4"/>
        <v>0.22398373487355452</v>
      </c>
      <c r="N32" s="7">
        <f t="shared" si="5"/>
        <v>0.22752692120161605</v>
      </c>
      <c r="O32" s="7">
        <f t="shared" si="6"/>
        <v>0.22129110267692204</v>
      </c>
      <c r="P32" s="7">
        <f t="shared" si="7"/>
        <v>0.22426725291736424</v>
      </c>
      <c r="Q32" s="7">
        <f t="shared" si="8"/>
        <v>2.5536438056371537E-3</v>
      </c>
      <c r="R32" s="7">
        <v>0.25839430577005901</v>
      </c>
      <c r="S32" s="7">
        <f t="shared" si="10"/>
        <v>0.86792645158727344</v>
      </c>
      <c r="T32" s="7">
        <f t="shared" si="11"/>
        <v>86.792645158727339</v>
      </c>
      <c r="U32" s="7">
        <f t="shared" si="9"/>
        <v>0.98827402485780813</v>
      </c>
      <c r="V32" s="7"/>
      <c r="W32" s="7"/>
      <c r="X32" s="7"/>
    </row>
    <row r="33" spans="1:24" ht="16" x14ac:dyDescent="0.15">
      <c r="A33" s="21"/>
      <c r="B33" s="9">
        <v>45491</v>
      </c>
      <c r="C33" s="5">
        <v>39875</v>
      </c>
      <c r="D33" s="5">
        <v>41118</v>
      </c>
      <c r="E33" s="5">
        <v>40481</v>
      </c>
      <c r="F33" s="5">
        <v>184700</v>
      </c>
      <c r="G33" s="5">
        <v>182428</v>
      </c>
      <c r="H33" s="5">
        <v>184121</v>
      </c>
      <c r="I33" s="6">
        <f t="shared" si="0"/>
        <v>40491.333333333336</v>
      </c>
      <c r="J33" s="6">
        <f t="shared" si="1"/>
        <v>621.56442412137244</v>
      </c>
      <c r="K33" s="6">
        <f t="shared" si="2"/>
        <v>183749.66666666666</v>
      </c>
      <c r="L33" s="6">
        <f t="shared" si="3"/>
        <v>1180.6406452995482</v>
      </c>
      <c r="M33" s="7">
        <f t="shared" si="4"/>
        <v>0.21589063345966433</v>
      </c>
      <c r="N33" s="7">
        <f t="shared" si="5"/>
        <v>0.2253930317714386</v>
      </c>
      <c r="O33" s="7">
        <f t="shared" si="6"/>
        <v>0.2198608523742539</v>
      </c>
      <c r="P33" s="7">
        <f t="shared" si="7"/>
        <v>0.22038150586845229</v>
      </c>
      <c r="Q33" s="7">
        <f t="shared" si="8"/>
        <v>3.8967681878421894E-3</v>
      </c>
      <c r="R33" s="7">
        <v>0.26075344023989799</v>
      </c>
      <c r="S33" s="7">
        <f t="shared" si="10"/>
        <v>0.8451719972158267</v>
      </c>
      <c r="T33" s="7">
        <f t="shared" si="11"/>
        <v>84.517199721582671</v>
      </c>
      <c r="U33" s="7">
        <f t="shared" si="9"/>
        <v>1.4944263762185039</v>
      </c>
      <c r="V33" s="7"/>
      <c r="W33" s="7"/>
      <c r="X33" s="7"/>
    </row>
    <row r="34" spans="1:24" ht="16" x14ac:dyDescent="0.15">
      <c r="A34" s="20" t="s">
        <v>63</v>
      </c>
      <c r="B34" s="10">
        <v>45346</v>
      </c>
      <c r="C34" s="5">
        <v>46448</v>
      </c>
      <c r="D34" s="5">
        <v>45632</v>
      </c>
      <c r="E34" s="5">
        <v>48129</v>
      </c>
      <c r="F34" s="5">
        <v>460008</v>
      </c>
      <c r="G34" s="5">
        <v>449988</v>
      </c>
      <c r="H34" s="5">
        <v>465786</v>
      </c>
      <c r="I34" s="6">
        <f t="shared" si="0"/>
        <v>46736.333333333336</v>
      </c>
      <c r="J34" s="6">
        <f t="shared" si="1"/>
        <v>1273.2259553328834</v>
      </c>
      <c r="K34" s="6">
        <f t="shared" si="2"/>
        <v>458594</v>
      </c>
      <c r="L34" s="6">
        <f t="shared" si="3"/>
        <v>7993.3564914871649</v>
      </c>
      <c r="M34" s="7">
        <f t="shared" si="4"/>
        <v>0.10097215700596511</v>
      </c>
      <c r="N34" s="7">
        <f t="shared" si="5"/>
        <v>0.10140714863507472</v>
      </c>
      <c r="O34" s="7">
        <f t="shared" si="6"/>
        <v>0.10332856719609435</v>
      </c>
      <c r="P34" s="7">
        <f t="shared" si="7"/>
        <v>0.10190262427904473</v>
      </c>
      <c r="Q34" s="7">
        <f t="shared" si="8"/>
        <v>1.0238129162960206E-3</v>
      </c>
      <c r="R34" s="7">
        <v>0.29864041512119899</v>
      </c>
      <c r="S34" s="7">
        <f t="shared" si="10"/>
        <v>0.34122181432706955</v>
      </c>
      <c r="T34" s="7">
        <f t="shared" si="11"/>
        <v>34.122181432706952</v>
      </c>
      <c r="U34" s="7">
        <f t="shared" si="9"/>
        <v>0.34282463606960922</v>
      </c>
      <c r="V34" s="7">
        <f>AVERAGE(T34:T36)</f>
        <v>28.233254426078663</v>
      </c>
      <c r="W34" s="7">
        <f>SQRT((U34^2+U35^2+U36^2)/3)</f>
        <v>1.2818119412501152</v>
      </c>
      <c r="X34" s="7">
        <f>STDEV(T34:T36)</f>
        <v>5.5878495167411142</v>
      </c>
    </row>
    <row r="35" spans="1:24" ht="16" x14ac:dyDescent="0.15">
      <c r="A35" s="21"/>
      <c r="B35" s="9">
        <v>45349</v>
      </c>
      <c r="C35" s="5">
        <v>41359</v>
      </c>
      <c r="D35" s="5">
        <v>39110</v>
      </c>
      <c r="E35" s="5">
        <v>41724</v>
      </c>
      <c r="F35" s="5">
        <v>679348</v>
      </c>
      <c r="G35" s="5">
        <v>653294</v>
      </c>
      <c r="H35" s="5">
        <v>724543</v>
      </c>
      <c r="I35" s="6">
        <f t="shared" si="0"/>
        <v>40731</v>
      </c>
      <c r="J35" s="6">
        <f t="shared" si="1"/>
        <v>1415.6401378881569</v>
      </c>
      <c r="K35" s="6">
        <f t="shared" si="2"/>
        <v>685728.33333333337</v>
      </c>
      <c r="L35" s="6">
        <f t="shared" si="3"/>
        <v>36050.471430112164</v>
      </c>
      <c r="M35" s="7">
        <f t="shared" si="4"/>
        <v>6.0880432414609303E-2</v>
      </c>
      <c r="N35" s="7">
        <f t="shared" si="5"/>
        <v>5.9865849066423386E-2</v>
      </c>
      <c r="O35" s="7">
        <f t="shared" si="6"/>
        <v>5.7586644270940443E-2</v>
      </c>
      <c r="P35" s="7">
        <f t="shared" si="7"/>
        <v>5.9444308583991044E-2</v>
      </c>
      <c r="Q35" s="7">
        <f t="shared" si="8"/>
        <v>1.3773240644066205E-3</v>
      </c>
      <c r="R35" s="7">
        <v>0.25839430577005901</v>
      </c>
      <c r="S35" s="7">
        <f t="shared" si="10"/>
        <v>0.23005270339389597</v>
      </c>
      <c r="T35" s="7">
        <f t="shared" si="11"/>
        <v>23.005270339389597</v>
      </c>
      <c r="U35" s="7">
        <f t="shared" si="9"/>
        <v>0.53303189491810221</v>
      </c>
      <c r="V35" s="7"/>
      <c r="W35" s="7"/>
      <c r="X35" s="7"/>
    </row>
    <row r="36" spans="1:24" ht="16" x14ac:dyDescent="0.15">
      <c r="A36" s="21"/>
      <c r="B36" s="9">
        <v>45324</v>
      </c>
      <c r="C36" s="5">
        <v>88465</v>
      </c>
      <c r="D36" s="5">
        <v>92335</v>
      </c>
      <c r="E36" s="5">
        <v>107092</v>
      </c>
      <c r="F36" s="5">
        <v>552592</v>
      </c>
      <c r="G36" s="5">
        <v>568142</v>
      </c>
      <c r="H36" s="5">
        <v>566167</v>
      </c>
      <c r="I36" s="6">
        <f t="shared" si="0"/>
        <v>95964</v>
      </c>
      <c r="J36" s="6">
        <f t="shared" si="1"/>
        <v>9829.4716541633097</v>
      </c>
      <c r="K36" s="6">
        <f t="shared" si="2"/>
        <v>562300.33333333337</v>
      </c>
      <c r="L36" s="6">
        <f t="shared" si="3"/>
        <v>8465.4567705076206</v>
      </c>
      <c r="M36" s="7">
        <f t="shared" si="4"/>
        <v>0.16009098937371516</v>
      </c>
      <c r="N36" s="7">
        <f t="shared" si="5"/>
        <v>0.16252098947094212</v>
      </c>
      <c r="O36" s="7">
        <f t="shared" si="6"/>
        <v>0.18915267050181306</v>
      </c>
      <c r="P36" s="7">
        <f t="shared" si="7"/>
        <v>0.17058821644882347</v>
      </c>
      <c r="Q36" s="7">
        <f t="shared" si="8"/>
        <v>1.3164483553164366E-2</v>
      </c>
      <c r="R36" s="7">
        <v>0.61869392564652803</v>
      </c>
      <c r="S36" s="7">
        <f t="shared" si="10"/>
        <v>0.27572311506139446</v>
      </c>
      <c r="T36" s="7">
        <f t="shared" si="11"/>
        <v>27.572311506139446</v>
      </c>
      <c r="U36" s="7">
        <f t="shared" si="9"/>
        <v>2.1277861326030689</v>
      </c>
      <c r="V36" s="7"/>
      <c r="W36" s="7"/>
      <c r="X36" s="7"/>
    </row>
  </sheetData>
  <mergeCells count="8">
    <mergeCell ref="A34:A36"/>
    <mergeCell ref="A18:A20"/>
    <mergeCell ref="A21:A24"/>
    <mergeCell ref="A1:X1"/>
    <mergeCell ref="A25:A29"/>
    <mergeCell ref="A15:A17"/>
    <mergeCell ref="A30:A33"/>
    <mergeCell ref="A3:A14"/>
  </mergeCells>
  <pageMargins left="1" right="1" top="1" bottom="1" header="0.25" footer="0.25"/>
  <pageSetup orientation="portrait"/>
  <headerFooter>
    <oddFooter>&amp;C&amp;"Helvetica Neue,Regular"&amp;12&amp;K000000&amp;P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18"/>
  <sheetViews>
    <sheetView showGridLines="0" zoomScale="59" workbookViewId="0">
      <selection activeCell="L27" sqref="L27"/>
    </sheetView>
  </sheetViews>
  <sheetFormatPr baseColWidth="10" defaultColWidth="8.83203125" defaultRowHeight="15.5" customHeight="1" x14ac:dyDescent="0.2"/>
  <cols>
    <col min="1" max="1" width="10.83203125" style="17" bestFit="1" customWidth="1"/>
    <col min="2" max="2" width="9.83203125" style="17" bestFit="1" customWidth="1"/>
    <col min="3" max="8" width="9.33203125" style="17" bestFit="1" customWidth="1"/>
    <col min="9" max="17" width="12.6640625" style="17" bestFit="1" customWidth="1"/>
    <col min="18" max="18" width="23.33203125" style="17" customWidth="1"/>
    <col min="19" max="19" width="28.33203125" style="17" customWidth="1"/>
    <col min="20" max="20" width="29.33203125" style="17" bestFit="1" customWidth="1"/>
    <col min="21" max="21" width="28.5" style="17" bestFit="1" customWidth="1"/>
    <col min="22" max="22" width="8.83203125" style="17" customWidth="1"/>
    <col min="23" max="16384" width="8.83203125" style="17"/>
  </cols>
  <sheetData>
    <row r="1" spans="1:21" ht="15.5" customHeight="1" x14ac:dyDescent="0.2">
      <c r="A1" s="27" t="s">
        <v>98</v>
      </c>
      <c r="B1" s="27"/>
      <c r="C1" s="27"/>
      <c r="D1" s="27"/>
      <c r="E1" s="27"/>
      <c r="F1" s="27"/>
      <c r="G1" s="27"/>
      <c r="H1" s="27"/>
      <c r="I1" s="27"/>
      <c r="J1" s="27"/>
      <c r="K1" s="27"/>
      <c r="L1" s="27"/>
      <c r="M1" s="27"/>
      <c r="N1" s="27"/>
      <c r="O1" s="27"/>
      <c r="P1" s="27"/>
      <c r="Q1" s="27"/>
      <c r="R1" s="27"/>
      <c r="S1" s="27"/>
      <c r="T1" s="27"/>
      <c r="U1" s="27"/>
    </row>
    <row r="2" spans="1:21" ht="34" x14ac:dyDescent="0.2">
      <c r="A2" s="12" t="s">
        <v>0</v>
      </c>
      <c r="B2" s="12" t="s">
        <v>64</v>
      </c>
      <c r="C2" s="12" t="s">
        <v>65</v>
      </c>
      <c r="D2" s="12" t="s">
        <v>66</v>
      </c>
      <c r="E2" s="12" t="s">
        <v>67</v>
      </c>
      <c r="F2" s="12" t="s">
        <v>68</v>
      </c>
      <c r="G2" s="12" t="s">
        <v>69</v>
      </c>
      <c r="H2" s="12" t="s">
        <v>70</v>
      </c>
      <c r="I2" s="12" t="s">
        <v>71</v>
      </c>
      <c r="J2" s="12" t="s">
        <v>72</v>
      </c>
      <c r="K2" s="12" t="s">
        <v>73</v>
      </c>
      <c r="L2" s="12" t="s">
        <v>74</v>
      </c>
      <c r="M2" s="12" t="s">
        <v>75</v>
      </c>
      <c r="N2" s="12" t="s">
        <v>76</v>
      </c>
      <c r="O2" s="12" t="s">
        <v>77</v>
      </c>
      <c r="P2" s="12" t="s">
        <v>78</v>
      </c>
      <c r="Q2" s="12" t="s">
        <v>79</v>
      </c>
      <c r="R2" s="12" t="s">
        <v>80</v>
      </c>
      <c r="S2" s="12" t="s">
        <v>81</v>
      </c>
      <c r="T2" s="12" t="s">
        <v>82</v>
      </c>
      <c r="U2" s="12" t="s">
        <v>83</v>
      </c>
    </row>
    <row r="3" spans="1:21" ht="16" x14ac:dyDescent="0.2">
      <c r="A3" s="26" t="s">
        <v>58</v>
      </c>
      <c r="B3" s="13">
        <v>1</v>
      </c>
      <c r="C3" s="13">
        <v>492228</v>
      </c>
      <c r="D3" s="13">
        <v>463264</v>
      </c>
      <c r="E3" s="13">
        <v>487013</v>
      </c>
      <c r="F3" s="13">
        <v>1492237</v>
      </c>
      <c r="G3" s="13">
        <v>1570171</v>
      </c>
      <c r="H3" s="13">
        <v>1303168</v>
      </c>
      <c r="I3" s="14">
        <f t="shared" ref="I3:I18" si="0">C3/F3</f>
        <v>0.3298591309557396</v>
      </c>
      <c r="J3" s="14">
        <f t="shared" ref="J3:J18" si="1">C3/G3</f>
        <v>0.31348687499641759</v>
      </c>
      <c r="K3" s="14">
        <f t="shared" ref="K3:K18" si="2">C3/H3</f>
        <v>0.37771645712601903</v>
      </c>
      <c r="L3" s="14">
        <f t="shared" ref="L3:L18" si="3">D3/F3</f>
        <v>0.31044934551281061</v>
      </c>
      <c r="M3" s="14">
        <f t="shared" ref="M3:M18" si="4">D3/G3</f>
        <v>0.29504047648313464</v>
      </c>
      <c r="N3" s="14">
        <f t="shared" ref="N3:N18" si="5">D3/H3</f>
        <v>0.35549061978194674</v>
      </c>
      <c r="O3" s="14">
        <f t="shared" ref="O3:O18" si="6">E3/F3</f>
        <v>0.32636437777645239</v>
      </c>
      <c r="P3" s="14">
        <f t="shared" ref="P3:P18" si="7">E3/G3</f>
        <v>0.31016558069152977</v>
      </c>
      <c r="Q3" s="14">
        <f t="shared" ref="Q3:Q18" si="8">E3/H3</f>
        <v>0.37371467071014636</v>
      </c>
      <c r="R3" s="14">
        <f t="shared" ref="R3:R18" si="9">STDEV(I3:Q3)</f>
        <v>2.9719802283221707E-2</v>
      </c>
      <c r="S3" s="14">
        <f t="shared" ref="S3:S18" si="10">AVERAGE(I3:Q3)</f>
        <v>0.33247639267046625</v>
      </c>
      <c r="T3" s="14">
        <f>SQRT((R3^2+R4^2)/2)</f>
        <v>2.8503695373740565E-2</v>
      </c>
      <c r="U3" s="14">
        <f>AVERAGE(S3:S4)</f>
        <v>0.31169959553912824</v>
      </c>
    </row>
    <row r="4" spans="1:21" ht="16" x14ac:dyDescent="0.2">
      <c r="A4" s="27"/>
      <c r="B4" s="13">
        <v>2</v>
      </c>
      <c r="C4" s="13">
        <v>346117</v>
      </c>
      <c r="D4" s="13">
        <v>328187</v>
      </c>
      <c r="E4" s="13">
        <v>302484</v>
      </c>
      <c r="F4" s="13">
        <v>1101916</v>
      </c>
      <c r="G4" s="13">
        <v>1231425</v>
      </c>
      <c r="H4" s="13">
        <v>1040639</v>
      </c>
      <c r="I4" s="14">
        <f t="shared" si="0"/>
        <v>0.31410470489583597</v>
      </c>
      <c r="J4" s="14">
        <f t="shared" si="1"/>
        <v>0.281070304728262</v>
      </c>
      <c r="K4" s="14">
        <f t="shared" si="2"/>
        <v>0.33260045030024821</v>
      </c>
      <c r="L4" s="14">
        <f t="shared" si="3"/>
        <v>0.29783304716511966</v>
      </c>
      <c r="M4" s="14">
        <f t="shared" si="4"/>
        <v>0.26650993767383319</v>
      </c>
      <c r="N4" s="14">
        <f t="shared" si="5"/>
        <v>0.31537065207050669</v>
      </c>
      <c r="O4" s="14">
        <f t="shared" si="6"/>
        <v>0.27450731271712181</v>
      </c>
      <c r="P4" s="14">
        <f t="shared" si="7"/>
        <v>0.24563737133808392</v>
      </c>
      <c r="Q4" s="14">
        <f t="shared" si="8"/>
        <v>0.29067140478110082</v>
      </c>
      <c r="R4" s="14">
        <f t="shared" si="9"/>
        <v>2.7233337147037427E-2</v>
      </c>
      <c r="S4" s="14">
        <f t="shared" si="10"/>
        <v>0.29092279840779023</v>
      </c>
      <c r="T4" s="14"/>
      <c r="U4" s="14"/>
    </row>
    <row r="5" spans="1:21" ht="16" x14ac:dyDescent="0.2">
      <c r="A5" s="26" t="s">
        <v>59</v>
      </c>
      <c r="B5" s="13">
        <v>1</v>
      </c>
      <c r="C5" s="13">
        <v>1215283</v>
      </c>
      <c r="D5" s="13">
        <v>1110596</v>
      </c>
      <c r="E5" s="13">
        <v>1230490</v>
      </c>
      <c r="F5" s="13">
        <v>1254307</v>
      </c>
      <c r="G5" s="13">
        <v>954362</v>
      </c>
      <c r="H5" s="13">
        <v>983965</v>
      </c>
      <c r="I5" s="14">
        <f t="shared" si="0"/>
        <v>0.96888799950889215</v>
      </c>
      <c r="J5" s="14">
        <f t="shared" si="1"/>
        <v>1.2733983540836706</v>
      </c>
      <c r="K5" s="14">
        <f t="shared" si="2"/>
        <v>1.2350876301494464</v>
      </c>
      <c r="L5" s="14">
        <f t="shared" si="3"/>
        <v>0.88542597625621156</v>
      </c>
      <c r="M5" s="14">
        <f t="shared" si="4"/>
        <v>1.1637051768616102</v>
      </c>
      <c r="N5" s="14">
        <f t="shared" si="5"/>
        <v>1.1286946182028832</v>
      </c>
      <c r="O5" s="14">
        <f t="shared" si="6"/>
        <v>0.98101182565352818</v>
      </c>
      <c r="P5" s="14">
        <f t="shared" si="7"/>
        <v>1.28933255934331</v>
      </c>
      <c r="Q5" s="14">
        <f t="shared" si="8"/>
        <v>1.2505424481561844</v>
      </c>
      <c r="R5" s="14">
        <f t="shared" si="9"/>
        <v>0.15026163715798183</v>
      </c>
      <c r="S5" s="14">
        <f t="shared" si="10"/>
        <v>1.1306762875795262</v>
      </c>
      <c r="T5" s="14">
        <f>SQRT((R5^2+R6^2)/2)</f>
        <v>0.12180458509853966</v>
      </c>
      <c r="U5" s="14">
        <f>AVERAGE(S5:S6)</f>
        <v>1.1322079685361508</v>
      </c>
    </row>
    <row r="6" spans="1:21" ht="16" x14ac:dyDescent="0.2">
      <c r="A6" s="27"/>
      <c r="B6" s="13">
        <v>2</v>
      </c>
      <c r="C6" s="13">
        <v>858484</v>
      </c>
      <c r="D6" s="13">
        <v>872003</v>
      </c>
      <c r="E6" s="13">
        <v>936667</v>
      </c>
      <c r="F6" s="13">
        <v>845479</v>
      </c>
      <c r="G6" s="13">
        <v>732270</v>
      </c>
      <c r="H6" s="13">
        <v>782905</v>
      </c>
      <c r="I6" s="14">
        <f t="shared" si="0"/>
        <v>1.0153818131497057</v>
      </c>
      <c r="J6" s="14">
        <f t="shared" si="1"/>
        <v>1.1723599218867358</v>
      </c>
      <c r="K6" s="14">
        <f t="shared" si="2"/>
        <v>1.0965366168309054</v>
      </c>
      <c r="L6" s="14">
        <f t="shared" si="3"/>
        <v>1.0313715657041749</v>
      </c>
      <c r="M6" s="14">
        <f t="shared" si="4"/>
        <v>1.1908216914526062</v>
      </c>
      <c r="N6" s="14">
        <f t="shared" si="5"/>
        <v>1.1138043568504481</v>
      </c>
      <c r="O6" s="14">
        <f t="shared" si="6"/>
        <v>1.1078536545555833</v>
      </c>
      <c r="P6" s="14">
        <f t="shared" si="7"/>
        <v>1.2791279172982644</v>
      </c>
      <c r="Q6" s="14">
        <f t="shared" si="8"/>
        <v>1.1963993077065544</v>
      </c>
      <c r="R6" s="14">
        <f t="shared" si="9"/>
        <v>8.4226802745075088E-2</v>
      </c>
      <c r="S6" s="14">
        <f t="shared" si="10"/>
        <v>1.1337396494927754</v>
      </c>
      <c r="T6" s="14"/>
      <c r="U6" s="14"/>
    </row>
    <row r="7" spans="1:21" ht="16" x14ac:dyDescent="0.2">
      <c r="A7" s="26" t="s">
        <v>84</v>
      </c>
      <c r="B7" s="13">
        <v>1</v>
      </c>
      <c r="C7" s="13">
        <v>80454</v>
      </c>
      <c r="D7" s="13">
        <v>98009</v>
      </c>
      <c r="E7" s="13">
        <v>101166</v>
      </c>
      <c r="F7" s="13">
        <v>87008</v>
      </c>
      <c r="G7" s="13">
        <v>92884</v>
      </c>
      <c r="H7" s="13">
        <v>85386</v>
      </c>
      <c r="I7" s="14">
        <f t="shared" si="0"/>
        <v>0.92467359323280618</v>
      </c>
      <c r="J7" s="14">
        <f t="shared" si="1"/>
        <v>0.86617716721932736</v>
      </c>
      <c r="K7" s="14">
        <f t="shared" si="2"/>
        <v>0.9422387745063594</v>
      </c>
      <c r="L7" s="14">
        <f t="shared" si="3"/>
        <v>1.1264366495034939</v>
      </c>
      <c r="M7" s="14">
        <f t="shared" si="4"/>
        <v>1.0551763489944448</v>
      </c>
      <c r="N7" s="14">
        <f t="shared" si="5"/>
        <v>1.1478345396200782</v>
      </c>
      <c r="O7" s="14">
        <f t="shared" si="6"/>
        <v>1.1627206693637366</v>
      </c>
      <c r="P7" s="14">
        <f t="shared" si="7"/>
        <v>1.0891649799750227</v>
      </c>
      <c r="Q7" s="14">
        <f t="shared" si="8"/>
        <v>1.1848078139273417</v>
      </c>
      <c r="R7" s="14">
        <f t="shared" si="9"/>
        <v>0.11656257686860244</v>
      </c>
      <c r="S7" s="14">
        <f t="shared" si="10"/>
        <v>1.0554700595936231</v>
      </c>
      <c r="T7" s="14">
        <f>SQRT((R7^2+R8^2)/2)</f>
        <v>0.13348538141779812</v>
      </c>
      <c r="U7" s="14">
        <f>AVERAGE(S7:S8)</f>
        <v>0.95229902184967763</v>
      </c>
    </row>
    <row r="8" spans="1:21" ht="16" x14ac:dyDescent="0.2">
      <c r="A8" s="27"/>
      <c r="B8" s="13">
        <v>2</v>
      </c>
      <c r="C8" s="13">
        <v>101921</v>
      </c>
      <c r="D8" s="13">
        <v>99233</v>
      </c>
      <c r="E8" s="13">
        <v>101234</v>
      </c>
      <c r="F8" s="13">
        <v>110290</v>
      </c>
      <c r="G8" s="13">
        <v>153852</v>
      </c>
      <c r="H8" s="13">
        <v>103030</v>
      </c>
      <c r="I8" s="14">
        <f t="shared" si="0"/>
        <v>0.92411823374739321</v>
      </c>
      <c r="J8" s="14">
        <f t="shared" si="1"/>
        <v>0.6624613264695941</v>
      </c>
      <c r="K8" s="14">
        <f t="shared" si="2"/>
        <v>0.98923614481219058</v>
      </c>
      <c r="L8" s="14">
        <f t="shared" si="3"/>
        <v>0.89974612385529062</v>
      </c>
      <c r="M8" s="14">
        <f t="shared" si="4"/>
        <v>0.64498999038036553</v>
      </c>
      <c r="N8" s="14">
        <f t="shared" si="5"/>
        <v>0.963146656313695</v>
      </c>
      <c r="O8" s="14">
        <f t="shared" si="6"/>
        <v>0.9178892011968447</v>
      </c>
      <c r="P8" s="14">
        <f t="shared" si="7"/>
        <v>0.65799599615214621</v>
      </c>
      <c r="Q8" s="14">
        <f t="shared" si="8"/>
        <v>0.98256818402407065</v>
      </c>
      <c r="R8" s="14">
        <f t="shared" si="9"/>
        <v>0.1484919518972703</v>
      </c>
      <c r="S8" s="14">
        <f t="shared" si="10"/>
        <v>0.84912798410573231</v>
      </c>
      <c r="T8" s="14"/>
      <c r="U8" s="14"/>
    </row>
    <row r="9" spans="1:21" ht="16" x14ac:dyDescent="0.2">
      <c r="A9" s="26" t="s">
        <v>5</v>
      </c>
      <c r="B9" s="13">
        <v>1</v>
      </c>
      <c r="C9" s="13">
        <v>38786</v>
      </c>
      <c r="D9" s="13">
        <v>35533</v>
      </c>
      <c r="E9" s="13">
        <v>37771</v>
      </c>
      <c r="F9" s="13">
        <v>95221</v>
      </c>
      <c r="G9" s="13">
        <v>101347</v>
      </c>
      <c r="H9" s="13">
        <v>93736</v>
      </c>
      <c r="I9" s="14">
        <f t="shared" si="0"/>
        <v>0.40732611503764926</v>
      </c>
      <c r="J9" s="14">
        <f t="shared" si="1"/>
        <v>0.38270496413312677</v>
      </c>
      <c r="K9" s="14">
        <f t="shared" si="2"/>
        <v>0.41377912434923614</v>
      </c>
      <c r="L9" s="14">
        <f t="shared" si="3"/>
        <v>0.3731634828451707</v>
      </c>
      <c r="M9" s="14">
        <f t="shared" si="4"/>
        <v>0.35060731940757989</v>
      </c>
      <c r="N9" s="14">
        <f t="shared" si="5"/>
        <v>0.37907527524110268</v>
      </c>
      <c r="O9" s="14">
        <f t="shared" si="6"/>
        <v>0.39666670167295032</v>
      </c>
      <c r="P9" s="14">
        <f t="shared" si="7"/>
        <v>0.37268986748497734</v>
      </c>
      <c r="Q9" s="14">
        <f t="shared" si="8"/>
        <v>0.40295084065887171</v>
      </c>
      <c r="R9" s="14">
        <f t="shared" si="9"/>
        <v>2.02430283961927E-2</v>
      </c>
      <c r="S9" s="14">
        <f t="shared" si="10"/>
        <v>0.38655152120340719</v>
      </c>
      <c r="T9" s="14">
        <f>SQRT((R9^2+R10^2)/2)</f>
        <v>3.3382191056869237E-2</v>
      </c>
      <c r="U9" s="14">
        <f>AVERAGE(S9:S10)</f>
        <v>0.44187824158228034</v>
      </c>
    </row>
    <row r="10" spans="1:21" ht="16" x14ac:dyDescent="0.2">
      <c r="A10" s="27"/>
      <c r="B10" s="13">
        <v>2</v>
      </c>
      <c r="C10" s="13">
        <v>58115</v>
      </c>
      <c r="D10" s="13">
        <v>52021</v>
      </c>
      <c r="E10" s="13">
        <v>60641</v>
      </c>
      <c r="F10" s="13">
        <v>112676</v>
      </c>
      <c r="G10" s="13">
        <v>122787</v>
      </c>
      <c r="H10" s="13">
        <v>108889</v>
      </c>
      <c r="I10" s="14">
        <f t="shared" si="0"/>
        <v>0.51577088288544148</v>
      </c>
      <c r="J10" s="14">
        <f t="shared" si="1"/>
        <v>0.47329929064151743</v>
      </c>
      <c r="K10" s="14">
        <f t="shared" si="2"/>
        <v>0.53370863907281729</v>
      </c>
      <c r="L10" s="14">
        <f t="shared" si="3"/>
        <v>0.4616866058433029</v>
      </c>
      <c r="M10" s="14">
        <f t="shared" si="4"/>
        <v>0.42366862941516609</v>
      </c>
      <c r="N10" s="14">
        <f t="shared" si="5"/>
        <v>0.47774339005776523</v>
      </c>
      <c r="O10" s="14">
        <f t="shared" si="6"/>
        <v>0.53818914409457208</v>
      </c>
      <c r="P10" s="14">
        <f t="shared" si="7"/>
        <v>0.49387150105467192</v>
      </c>
      <c r="Q10" s="14">
        <f t="shared" si="8"/>
        <v>0.55690657458512793</v>
      </c>
      <c r="R10" s="14">
        <f t="shared" si="9"/>
        <v>4.2649280895058206E-2</v>
      </c>
      <c r="S10" s="14">
        <f t="shared" si="10"/>
        <v>0.49720496196115349</v>
      </c>
      <c r="T10" s="14"/>
      <c r="U10" s="14"/>
    </row>
    <row r="11" spans="1:21" ht="16" x14ac:dyDescent="0.2">
      <c r="A11" s="26" t="s">
        <v>6</v>
      </c>
      <c r="B11" s="13">
        <v>1</v>
      </c>
      <c r="C11" s="13">
        <v>966606</v>
      </c>
      <c r="D11" s="13">
        <v>809942</v>
      </c>
      <c r="E11" s="13">
        <v>788586</v>
      </c>
      <c r="F11" s="13">
        <v>1606547</v>
      </c>
      <c r="G11" s="13">
        <v>1562737</v>
      </c>
      <c r="H11" s="13">
        <v>1500041</v>
      </c>
      <c r="I11" s="14">
        <f t="shared" si="0"/>
        <v>0.60166680464374833</v>
      </c>
      <c r="J11" s="14">
        <f t="shared" si="1"/>
        <v>0.61853402075973118</v>
      </c>
      <c r="K11" s="14">
        <f t="shared" si="2"/>
        <v>0.64438638677209492</v>
      </c>
      <c r="L11" s="14">
        <f t="shared" si="3"/>
        <v>0.50415082783136755</v>
      </c>
      <c r="M11" s="14">
        <f t="shared" si="4"/>
        <v>0.51828426664243565</v>
      </c>
      <c r="N11" s="14">
        <f t="shared" si="5"/>
        <v>0.53994657479362229</v>
      </c>
      <c r="O11" s="14">
        <f t="shared" si="6"/>
        <v>0.49085772156058927</v>
      </c>
      <c r="P11" s="14">
        <f t="shared" si="7"/>
        <v>0.50461849946600101</v>
      </c>
      <c r="Q11" s="14">
        <f t="shared" si="8"/>
        <v>0.52570963060343012</v>
      </c>
      <c r="R11" s="14">
        <f t="shared" si="9"/>
        <v>5.6603003234717196E-2</v>
      </c>
      <c r="S11" s="14">
        <f t="shared" si="10"/>
        <v>0.54979497034144664</v>
      </c>
      <c r="T11" s="14">
        <f>SQRT((R11^2+R12^2)/2)</f>
        <v>5.3125518962251227E-2</v>
      </c>
      <c r="U11" s="14">
        <f>AVERAGE(S11:S12)</f>
        <v>0.48030132779459539</v>
      </c>
    </row>
    <row r="12" spans="1:21" ht="16" x14ac:dyDescent="0.2">
      <c r="A12" s="27"/>
      <c r="B12" s="13">
        <v>2</v>
      </c>
      <c r="C12" s="13">
        <v>523050</v>
      </c>
      <c r="D12" s="13">
        <v>427725</v>
      </c>
      <c r="E12" s="13">
        <v>409714</v>
      </c>
      <c r="F12" s="13">
        <v>1091051</v>
      </c>
      <c r="G12" s="13">
        <v>1074173</v>
      </c>
      <c r="H12" s="13">
        <v>1149284</v>
      </c>
      <c r="I12" s="14">
        <f t="shared" si="0"/>
        <v>0.47940013803204434</v>
      </c>
      <c r="J12" s="14">
        <f t="shared" si="1"/>
        <v>0.48693273802264625</v>
      </c>
      <c r="K12" s="14">
        <f t="shared" si="2"/>
        <v>0.45510944205261711</v>
      </c>
      <c r="L12" s="14">
        <f t="shared" si="3"/>
        <v>0.39203025339787051</v>
      </c>
      <c r="M12" s="14">
        <f t="shared" si="4"/>
        <v>0.39819004946130654</v>
      </c>
      <c r="N12" s="14">
        <f t="shared" si="5"/>
        <v>0.37216649670577506</v>
      </c>
      <c r="O12" s="14">
        <f t="shared" si="6"/>
        <v>0.37552231747186887</v>
      </c>
      <c r="P12" s="14">
        <f t="shared" si="7"/>
        <v>0.38142273172012331</v>
      </c>
      <c r="Q12" s="14">
        <f t="shared" si="8"/>
        <v>0.3564950003654449</v>
      </c>
      <c r="R12" s="14">
        <f t="shared" si="9"/>
        <v>4.94038617400262E-2</v>
      </c>
      <c r="S12" s="14">
        <f t="shared" si="10"/>
        <v>0.41080768524774414</v>
      </c>
      <c r="T12" s="14"/>
      <c r="U12" s="14"/>
    </row>
    <row r="13" spans="1:21" ht="16" x14ac:dyDescent="0.2">
      <c r="A13" s="26" t="s">
        <v>11</v>
      </c>
      <c r="B13" s="13">
        <v>1</v>
      </c>
      <c r="C13" s="13">
        <v>335509</v>
      </c>
      <c r="D13" s="13">
        <v>325264</v>
      </c>
      <c r="E13" s="13">
        <v>349256</v>
      </c>
      <c r="F13" s="13">
        <v>809267</v>
      </c>
      <c r="G13" s="13">
        <v>813141</v>
      </c>
      <c r="H13" s="13">
        <v>765375</v>
      </c>
      <c r="I13" s="14">
        <f t="shared" si="0"/>
        <v>0.41458381473605127</v>
      </c>
      <c r="J13" s="14">
        <f t="shared" si="1"/>
        <v>0.41260863737039455</v>
      </c>
      <c r="K13" s="14">
        <f t="shared" si="2"/>
        <v>0.43835897435897436</v>
      </c>
      <c r="L13" s="14">
        <f t="shared" si="3"/>
        <v>0.4019242104274609</v>
      </c>
      <c r="M13" s="14">
        <f t="shared" si="4"/>
        <v>0.40000934647250602</v>
      </c>
      <c r="N13" s="14">
        <f t="shared" si="5"/>
        <v>0.42497337906255106</v>
      </c>
      <c r="O13" s="14">
        <f t="shared" si="6"/>
        <v>0.43157079184002312</v>
      </c>
      <c r="P13" s="14">
        <f t="shared" si="7"/>
        <v>0.42951468441512602</v>
      </c>
      <c r="Q13" s="14">
        <f t="shared" si="8"/>
        <v>0.45632010452392618</v>
      </c>
      <c r="R13" s="14">
        <f t="shared" si="9"/>
        <v>1.8085151245871123E-2</v>
      </c>
      <c r="S13" s="14">
        <f t="shared" si="10"/>
        <v>0.42331821591189045</v>
      </c>
      <c r="T13" s="14">
        <f>SQRT((R13^2+R14^2)/2)</f>
        <v>2.0446197246341336E-2</v>
      </c>
      <c r="U13" s="14">
        <f>AVERAGE(S13:S14)</f>
        <v>0.41137220647699829</v>
      </c>
    </row>
    <row r="14" spans="1:21" ht="16" x14ac:dyDescent="0.2">
      <c r="A14" s="27"/>
      <c r="B14" s="13">
        <v>2</v>
      </c>
      <c r="C14" s="13">
        <v>277487</v>
      </c>
      <c r="D14" s="13">
        <v>245191</v>
      </c>
      <c r="E14" s="13">
        <v>258755</v>
      </c>
      <c r="F14" s="13">
        <v>650224</v>
      </c>
      <c r="G14" s="13">
        <v>665925</v>
      </c>
      <c r="H14" s="13">
        <v>640734</v>
      </c>
      <c r="I14" s="14">
        <f t="shared" si="0"/>
        <v>0.42675601023647236</v>
      </c>
      <c r="J14" s="14">
        <f t="shared" si="1"/>
        <v>0.41669407215527277</v>
      </c>
      <c r="K14" s="14">
        <f t="shared" si="2"/>
        <v>0.43307675259936262</v>
      </c>
      <c r="L14" s="14">
        <f t="shared" si="3"/>
        <v>0.37708697310465317</v>
      </c>
      <c r="M14" s="14">
        <f t="shared" si="4"/>
        <v>0.36819611818147691</v>
      </c>
      <c r="N14" s="14">
        <f t="shared" si="5"/>
        <v>0.38267206048063629</v>
      </c>
      <c r="O14" s="14">
        <f t="shared" si="6"/>
        <v>0.39794747656192325</v>
      </c>
      <c r="P14" s="14">
        <f t="shared" si="7"/>
        <v>0.38856477831587644</v>
      </c>
      <c r="Q14" s="14">
        <f t="shared" si="8"/>
        <v>0.40384153174328191</v>
      </c>
      <c r="R14" s="14">
        <f t="shared" si="9"/>
        <v>2.2561499686114796E-2</v>
      </c>
      <c r="S14" s="14">
        <f t="shared" si="10"/>
        <v>0.39942619704210613</v>
      </c>
      <c r="T14" s="14"/>
      <c r="U14" s="14"/>
    </row>
    <row r="15" spans="1:21" ht="16" x14ac:dyDescent="0.2">
      <c r="A15" s="26" t="s">
        <v>12</v>
      </c>
      <c r="B15" s="13">
        <v>1</v>
      </c>
      <c r="C15" s="13">
        <v>292446</v>
      </c>
      <c r="D15" s="13">
        <v>270230</v>
      </c>
      <c r="E15" s="13">
        <v>297377</v>
      </c>
      <c r="F15" s="13">
        <v>530347</v>
      </c>
      <c r="G15" s="13">
        <v>610802</v>
      </c>
      <c r="H15" s="13">
        <v>567648</v>
      </c>
      <c r="I15" s="14">
        <f t="shared" si="0"/>
        <v>0.55142387908293999</v>
      </c>
      <c r="J15" s="14">
        <f t="shared" si="1"/>
        <v>0.47879018077871388</v>
      </c>
      <c r="K15" s="14">
        <f t="shared" si="2"/>
        <v>0.51518899036022325</v>
      </c>
      <c r="L15" s="14">
        <f t="shared" si="3"/>
        <v>0.50953432375407048</v>
      </c>
      <c r="M15" s="14">
        <f t="shared" si="4"/>
        <v>0.44241832868916603</v>
      </c>
      <c r="N15" s="14">
        <f t="shared" si="5"/>
        <v>0.47605206043181691</v>
      </c>
      <c r="O15" s="14">
        <f t="shared" si="6"/>
        <v>0.56072156531478445</v>
      </c>
      <c r="P15" s="14">
        <f t="shared" si="7"/>
        <v>0.48686317333604018</v>
      </c>
      <c r="Q15" s="14">
        <f t="shared" si="8"/>
        <v>0.52387571170866454</v>
      </c>
      <c r="R15" s="14">
        <f t="shared" si="9"/>
        <v>3.793264336923588E-2</v>
      </c>
      <c r="S15" s="14">
        <f t="shared" si="10"/>
        <v>0.50498535705071335</v>
      </c>
      <c r="T15" s="14">
        <f>SQRT((R15^2+R16^2)/2)</f>
        <v>3.3042858265851925E-2</v>
      </c>
      <c r="U15" s="14">
        <f>AVERAGE(S15:S16)</f>
        <v>0.4514526054869557</v>
      </c>
    </row>
    <row r="16" spans="1:21" ht="16" x14ac:dyDescent="0.2">
      <c r="A16" s="27"/>
      <c r="B16" s="13">
        <v>2</v>
      </c>
      <c r="C16" s="13">
        <v>202739</v>
      </c>
      <c r="D16" s="13">
        <v>190887</v>
      </c>
      <c r="E16" s="13">
        <v>194364</v>
      </c>
      <c r="F16" s="13">
        <v>502438</v>
      </c>
      <c r="G16" s="13">
        <v>524526</v>
      </c>
      <c r="H16" s="13">
        <v>455802</v>
      </c>
      <c r="I16" s="14">
        <f t="shared" si="0"/>
        <v>0.40351048288545055</v>
      </c>
      <c r="J16" s="14">
        <f t="shared" si="1"/>
        <v>0.3865184947933944</v>
      </c>
      <c r="K16" s="14">
        <f t="shared" si="2"/>
        <v>0.44479620536987552</v>
      </c>
      <c r="L16" s="14">
        <f t="shared" si="3"/>
        <v>0.37992150275257841</v>
      </c>
      <c r="M16" s="14">
        <f t="shared" si="4"/>
        <v>0.36392285606433239</v>
      </c>
      <c r="N16" s="14">
        <f t="shared" si="5"/>
        <v>0.41879368673239697</v>
      </c>
      <c r="O16" s="14">
        <f t="shared" si="6"/>
        <v>0.38684175958028655</v>
      </c>
      <c r="P16" s="14">
        <f t="shared" si="7"/>
        <v>0.37055169810457439</v>
      </c>
      <c r="Q16" s="14">
        <f t="shared" si="8"/>
        <v>0.42642199902589284</v>
      </c>
      <c r="R16" s="14">
        <f t="shared" si="9"/>
        <v>2.7290575878436925E-2</v>
      </c>
      <c r="S16" s="14">
        <f t="shared" si="10"/>
        <v>0.39791985392319806</v>
      </c>
      <c r="T16" s="14"/>
      <c r="U16" s="14"/>
    </row>
    <row r="17" spans="1:21" ht="16" x14ac:dyDescent="0.2">
      <c r="A17" s="26" t="s">
        <v>13</v>
      </c>
      <c r="B17" s="13">
        <v>1</v>
      </c>
      <c r="C17" s="13">
        <v>317767</v>
      </c>
      <c r="D17" s="13">
        <v>351909</v>
      </c>
      <c r="E17" s="13">
        <v>317343</v>
      </c>
      <c r="F17" s="13">
        <v>318370</v>
      </c>
      <c r="G17" s="13">
        <v>328265</v>
      </c>
      <c r="H17" s="13">
        <v>331626</v>
      </c>
      <c r="I17" s="14">
        <f t="shared" si="0"/>
        <v>0.99810597732198381</v>
      </c>
      <c r="J17" s="14">
        <f t="shared" si="1"/>
        <v>0.96801974014896497</v>
      </c>
      <c r="K17" s="14">
        <f t="shared" si="2"/>
        <v>0.95820894622255193</v>
      </c>
      <c r="L17" s="14">
        <f t="shared" si="3"/>
        <v>1.1053459810911832</v>
      </c>
      <c r="M17" s="14">
        <f t="shared" si="4"/>
        <v>1.0720271731680198</v>
      </c>
      <c r="N17" s="14">
        <f t="shared" si="5"/>
        <v>1.0611622731631416</v>
      </c>
      <c r="O17" s="14">
        <f t="shared" si="6"/>
        <v>0.99677419354838714</v>
      </c>
      <c r="P17" s="14">
        <f t="shared" si="7"/>
        <v>0.96672810077224192</v>
      </c>
      <c r="Q17" s="14">
        <f t="shared" si="8"/>
        <v>0.95693039749597442</v>
      </c>
      <c r="R17" s="14">
        <f t="shared" si="9"/>
        <v>5.5902488824880102E-2</v>
      </c>
      <c r="S17" s="14">
        <f t="shared" si="10"/>
        <v>1.0092558647702718</v>
      </c>
      <c r="T17" s="14">
        <f>SQRT((R17^2+R18^2)/2)</f>
        <v>6.6260915832242001E-2</v>
      </c>
      <c r="U17" s="14">
        <f>AVERAGE(S17:S18)</f>
        <v>0.93150511599940544</v>
      </c>
    </row>
    <row r="18" spans="1:21" ht="16" x14ac:dyDescent="0.2">
      <c r="A18" s="27"/>
      <c r="B18" s="13">
        <v>2</v>
      </c>
      <c r="C18" s="13">
        <v>230420</v>
      </c>
      <c r="D18" s="13">
        <v>259651</v>
      </c>
      <c r="E18" s="13">
        <v>258442</v>
      </c>
      <c r="F18" s="13">
        <v>277485</v>
      </c>
      <c r="G18" s="13">
        <v>320564</v>
      </c>
      <c r="H18" s="13">
        <v>282318</v>
      </c>
      <c r="I18" s="14">
        <f t="shared" si="0"/>
        <v>0.83038722813845789</v>
      </c>
      <c r="J18" s="14">
        <f t="shared" si="1"/>
        <v>0.71879562271496489</v>
      </c>
      <c r="K18" s="14">
        <f t="shared" si="2"/>
        <v>0.8161718345978648</v>
      </c>
      <c r="L18" s="14">
        <f t="shared" si="3"/>
        <v>0.93572985927167229</v>
      </c>
      <c r="M18" s="14">
        <f t="shared" si="4"/>
        <v>0.80998178210903282</v>
      </c>
      <c r="N18" s="14">
        <f t="shared" si="5"/>
        <v>0.91971110591602379</v>
      </c>
      <c r="O18" s="14">
        <f t="shared" si="6"/>
        <v>0.93137286700181987</v>
      </c>
      <c r="P18" s="14">
        <f t="shared" si="7"/>
        <v>0.80621030433860319</v>
      </c>
      <c r="Q18" s="14">
        <f t="shared" si="8"/>
        <v>0.91542870096841156</v>
      </c>
      <c r="R18" s="14">
        <f t="shared" si="9"/>
        <v>7.520591517320345E-2</v>
      </c>
      <c r="S18" s="14">
        <f t="shared" si="10"/>
        <v>0.85375436722853904</v>
      </c>
      <c r="T18" s="14"/>
      <c r="U18" s="14"/>
    </row>
  </sheetData>
  <mergeCells count="9">
    <mergeCell ref="A17:A18"/>
    <mergeCell ref="A11:A12"/>
    <mergeCell ref="A13:A14"/>
    <mergeCell ref="A1:U1"/>
    <mergeCell ref="A3:A4"/>
    <mergeCell ref="A5:A6"/>
    <mergeCell ref="A7:A8"/>
    <mergeCell ref="A15:A16"/>
    <mergeCell ref="A9:A10"/>
  </mergeCells>
  <pageMargins left="1" right="1" top="1" bottom="1" header="0.25" footer="0.25"/>
  <pageSetup orientation="portrait"/>
  <headerFooter>
    <oddFooter>&amp;C&amp;"Helvetica Neue,Regular"&amp;12&amp;K000000&amp;P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X72"/>
  <sheetViews>
    <sheetView showGridLines="0" workbookViewId="0">
      <pane xSplit="1" topLeftCell="B1" activePane="topRight" state="frozen"/>
      <selection pane="topRight" activeCell="A2" sqref="A2"/>
    </sheetView>
  </sheetViews>
  <sheetFormatPr baseColWidth="10" defaultColWidth="16.33203125" defaultRowHeight="20" customHeight="1" x14ac:dyDescent="0.15"/>
  <cols>
    <col min="1" max="1" width="9.1640625" style="15" bestFit="1" customWidth="1"/>
    <col min="2" max="2" width="10.33203125" style="15" bestFit="1" customWidth="1"/>
    <col min="3" max="5" width="8.1640625" style="15" bestFit="1" customWidth="1"/>
    <col min="6" max="8" width="9.33203125" style="15" bestFit="1" customWidth="1"/>
    <col min="9" max="9" width="8.1640625" style="15" bestFit="1" customWidth="1"/>
    <col min="10" max="10" width="7" style="15" bestFit="1" customWidth="1"/>
    <col min="11" max="11" width="9.33203125" style="15" bestFit="1" customWidth="1"/>
    <col min="12" max="12" width="8.33203125" style="15" bestFit="1" customWidth="1"/>
    <col min="13" max="15" width="11.1640625" style="15" bestFit="1" customWidth="1"/>
    <col min="16" max="16" width="11.83203125" style="15" bestFit="1" customWidth="1"/>
    <col min="17" max="17" width="11.1640625" style="15" bestFit="1" customWidth="1"/>
    <col min="18" max="18" width="23.33203125" style="15" bestFit="1" customWidth="1"/>
    <col min="19" max="19" width="11.33203125" style="15" bestFit="1" customWidth="1"/>
    <col min="20" max="20" width="21.83203125" style="15" bestFit="1" customWidth="1"/>
    <col min="21" max="21" width="18" style="15" bestFit="1" customWidth="1"/>
    <col min="22" max="22" width="21" style="15" bestFit="1" customWidth="1"/>
    <col min="23" max="23" width="22.5" style="15" bestFit="1" customWidth="1"/>
    <col min="24" max="24" width="18.33203125" style="15" bestFit="1" customWidth="1"/>
    <col min="25" max="25" width="16.33203125" style="15" customWidth="1"/>
    <col min="26" max="16384" width="16.33203125" style="15"/>
  </cols>
  <sheetData>
    <row r="1" spans="1:24" ht="16" x14ac:dyDescent="0.15">
      <c r="A1" s="22" t="s">
        <v>99</v>
      </c>
      <c r="B1" s="22"/>
      <c r="C1" s="22"/>
      <c r="D1" s="22"/>
      <c r="E1" s="22"/>
      <c r="F1" s="22"/>
      <c r="G1" s="22"/>
      <c r="H1" s="22"/>
      <c r="I1" s="22"/>
      <c r="J1" s="22"/>
      <c r="K1" s="22"/>
      <c r="L1" s="22"/>
      <c r="M1" s="22"/>
      <c r="N1" s="22"/>
      <c r="O1" s="22"/>
      <c r="P1" s="22"/>
      <c r="Q1" s="22"/>
      <c r="R1" s="22"/>
      <c r="S1" s="22"/>
      <c r="T1" s="22"/>
      <c r="U1" s="22"/>
      <c r="V1" s="22"/>
      <c r="W1" s="22"/>
      <c r="X1" s="22"/>
    </row>
    <row r="2" spans="1:24" ht="17" x14ac:dyDescent="0.15">
      <c r="A2" s="3" t="s">
        <v>33</v>
      </c>
      <c r="B2" s="3" t="s">
        <v>34</v>
      </c>
      <c r="C2" s="3" t="s">
        <v>35</v>
      </c>
      <c r="D2" s="3" t="s">
        <v>36</v>
      </c>
      <c r="E2" s="3" t="s">
        <v>37</v>
      </c>
      <c r="F2" s="3" t="s">
        <v>38</v>
      </c>
      <c r="G2" s="3" t="s">
        <v>39</v>
      </c>
      <c r="H2" s="3" t="s">
        <v>40</v>
      </c>
      <c r="I2" s="3" t="s">
        <v>41</v>
      </c>
      <c r="J2" s="3" t="s">
        <v>42</v>
      </c>
      <c r="K2" s="3" t="s">
        <v>43</v>
      </c>
      <c r="L2" s="3" t="s">
        <v>44</v>
      </c>
      <c r="M2" s="3" t="s">
        <v>45</v>
      </c>
      <c r="N2" s="3" t="s">
        <v>46</v>
      </c>
      <c r="O2" s="3" t="s">
        <v>47</v>
      </c>
      <c r="P2" s="3" t="s">
        <v>48</v>
      </c>
      <c r="Q2" s="3" t="s">
        <v>49</v>
      </c>
      <c r="R2" s="3" t="s">
        <v>50</v>
      </c>
      <c r="S2" s="3" t="s">
        <v>51</v>
      </c>
      <c r="T2" s="3" t="s">
        <v>52</v>
      </c>
      <c r="U2" s="3" t="s">
        <v>53</v>
      </c>
      <c r="V2" s="3" t="s">
        <v>54</v>
      </c>
      <c r="W2" s="3" t="s">
        <v>55</v>
      </c>
      <c r="X2" s="3" t="s">
        <v>56</v>
      </c>
    </row>
    <row r="3" spans="1:24" ht="16" x14ac:dyDescent="0.15">
      <c r="A3" s="20" t="s">
        <v>57</v>
      </c>
      <c r="B3" s="10">
        <v>44750</v>
      </c>
      <c r="C3" s="11">
        <v>1076</v>
      </c>
      <c r="D3" s="11">
        <v>1043</v>
      </c>
      <c r="E3" s="11">
        <v>1091</v>
      </c>
      <c r="F3" s="11">
        <v>2293</v>
      </c>
      <c r="G3" s="11">
        <v>2443</v>
      </c>
      <c r="H3" s="11">
        <v>2350</v>
      </c>
      <c r="I3" s="6">
        <f t="shared" ref="I3:I24" si="0">AVERAGE(C3:E3)</f>
        <v>1070</v>
      </c>
      <c r="J3" s="6">
        <f t="shared" ref="J3:J24" si="1">STDEV(C3:E3)</f>
        <v>24.556058315617349</v>
      </c>
      <c r="K3" s="6">
        <f t="shared" ref="K3:K24" si="2">AVERAGE(F3:H3)</f>
        <v>2362</v>
      </c>
      <c r="L3" s="6">
        <f t="shared" ref="L3:L24" si="3">STDEV(F3:H3)</f>
        <v>75.716576784743779</v>
      </c>
      <c r="M3" s="7">
        <f t="shared" ref="M3:M24" si="4">C3/F3</f>
        <v>0.46925425207152205</v>
      </c>
      <c r="N3" s="7">
        <f t="shared" ref="N3:N24" si="5">D3/G3</f>
        <v>0.42693409742120342</v>
      </c>
      <c r="O3" s="7">
        <f t="shared" ref="O3:O24" si="6">E3/H3</f>
        <v>0.4642553191489362</v>
      </c>
      <c r="P3" s="7">
        <f t="shared" ref="P3:P24" si="7">AVERAGE(M3:O3)</f>
        <v>0.45348122288055387</v>
      </c>
      <c r="Q3" s="7">
        <f t="shared" ref="Q3:Q24" si="8">STDEV(M3:P3)</f>
        <v>1.8882262138613912E-2</v>
      </c>
      <c r="R3" s="7">
        <v>0.45348122288055398</v>
      </c>
      <c r="S3" s="7">
        <v>1</v>
      </c>
      <c r="T3" s="7">
        <v>100</v>
      </c>
      <c r="U3" s="7">
        <f t="shared" ref="U3:U24" si="9">(Q3/R3)*100</f>
        <v>4.1638465245974388</v>
      </c>
      <c r="V3" s="7">
        <f>AVERAGE(T3:T12)</f>
        <v>100</v>
      </c>
      <c r="W3" s="7">
        <f>SQRT((U3^2+U4^2+U5^2+U6^2+U7^2+U8^2+U9^2+U10^2+U11^2+U12^2)/10)</f>
        <v>7.7262689587318132</v>
      </c>
      <c r="X3" s="7">
        <f>STDEV(T3:T12)</f>
        <v>0</v>
      </c>
    </row>
    <row r="4" spans="1:24" ht="16" x14ac:dyDescent="0.15">
      <c r="A4" s="21"/>
      <c r="B4" s="9">
        <v>44699</v>
      </c>
      <c r="C4" s="5">
        <v>1329</v>
      </c>
      <c r="D4" s="5">
        <v>1371</v>
      </c>
      <c r="E4" s="5">
        <v>1265</v>
      </c>
      <c r="F4" s="5">
        <v>910</v>
      </c>
      <c r="G4" s="5">
        <v>1057</v>
      </c>
      <c r="H4" s="5">
        <v>759</v>
      </c>
      <c r="I4" s="6">
        <f t="shared" si="0"/>
        <v>1321.6666666666667</v>
      </c>
      <c r="J4" s="6">
        <f t="shared" si="1"/>
        <v>53.379146989562628</v>
      </c>
      <c r="K4" s="6">
        <f t="shared" si="2"/>
        <v>908.66666666666663</v>
      </c>
      <c r="L4" s="6">
        <f t="shared" si="3"/>
        <v>149.00447420575415</v>
      </c>
      <c r="M4" s="7">
        <f t="shared" si="4"/>
        <v>1.4604395604395604</v>
      </c>
      <c r="N4" s="7">
        <f t="shared" si="5"/>
        <v>1.2970671712393567</v>
      </c>
      <c r="O4" s="7">
        <f t="shared" si="6"/>
        <v>1.6666666666666667</v>
      </c>
      <c r="P4" s="7">
        <f t="shared" si="7"/>
        <v>1.4747244661151946</v>
      </c>
      <c r="Q4" s="7">
        <f t="shared" si="8"/>
        <v>0.15122607943661012</v>
      </c>
      <c r="R4" s="7">
        <v>1.4747244661151999</v>
      </c>
      <c r="S4" s="7">
        <v>1</v>
      </c>
      <c r="T4" s="7">
        <v>100</v>
      </c>
      <c r="U4" s="7">
        <f t="shared" si="9"/>
        <v>10.254531128447212</v>
      </c>
      <c r="V4" s="7"/>
      <c r="W4" s="7"/>
      <c r="X4" s="7"/>
    </row>
    <row r="5" spans="1:24" ht="16" x14ac:dyDescent="0.15">
      <c r="A5" s="21"/>
      <c r="B5" s="9">
        <v>44734</v>
      </c>
      <c r="C5" s="5">
        <v>2605</v>
      </c>
      <c r="D5" s="5">
        <v>2657</v>
      </c>
      <c r="E5" s="5">
        <v>2984</v>
      </c>
      <c r="F5" s="5">
        <v>2070</v>
      </c>
      <c r="G5" s="5">
        <v>1735</v>
      </c>
      <c r="H5" s="5">
        <v>2168</v>
      </c>
      <c r="I5" s="6">
        <f t="shared" si="0"/>
        <v>2748.6666666666665</v>
      </c>
      <c r="J5" s="6">
        <f t="shared" si="1"/>
        <v>205.45640251239027</v>
      </c>
      <c r="K5" s="6">
        <f t="shared" si="2"/>
        <v>1991</v>
      </c>
      <c r="L5" s="6">
        <f t="shared" si="3"/>
        <v>227.05285728217561</v>
      </c>
      <c r="M5" s="7">
        <f t="shared" si="4"/>
        <v>1.2584541062801933</v>
      </c>
      <c r="N5" s="7">
        <f t="shared" si="5"/>
        <v>1.5314121037463977</v>
      </c>
      <c r="O5" s="7">
        <f t="shared" si="6"/>
        <v>1.3763837638376384</v>
      </c>
      <c r="P5" s="7">
        <f t="shared" si="7"/>
        <v>1.3887499912880763</v>
      </c>
      <c r="Q5" s="7">
        <f t="shared" si="8"/>
        <v>0.11177718843367844</v>
      </c>
      <c r="R5" s="7">
        <v>1.3887499912880801</v>
      </c>
      <c r="S5" s="7">
        <v>1</v>
      </c>
      <c r="T5" s="7">
        <v>100</v>
      </c>
      <c r="U5" s="7">
        <f t="shared" si="9"/>
        <v>8.0487624939607691</v>
      </c>
      <c r="V5" s="7"/>
      <c r="W5" s="7"/>
      <c r="X5" s="7"/>
    </row>
    <row r="6" spans="1:24" ht="16" x14ac:dyDescent="0.15">
      <c r="A6" s="21"/>
      <c r="B6" s="9">
        <v>44708</v>
      </c>
      <c r="C6" s="5">
        <v>2195</v>
      </c>
      <c r="D6" s="5">
        <v>2230</v>
      </c>
      <c r="E6" s="5">
        <v>2575</v>
      </c>
      <c r="F6" s="5">
        <v>1226</v>
      </c>
      <c r="G6" s="5">
        <v>1605</v>
      </c>
      <c r="H6" s="5">
        <v>1735</v>
      </c>
      <c r="I6" s="6">
        <f t="shared" si="0"/>
        <v>2333.3333333333335</v>
      </c>
      <c r="J6" s="6">
        <f t="shared" si="1"/>
        <v>210.01984033260604</v>
      </c>
      <c r="K6" s="6">
        <f t="shared" si="2"/>
        <v>1522</v>
      </c>
      <c r="L6" s="6">
        <f t="shared" si="3"/>
        <v>264.45604549716762</v>
      </c>
      <c r="M6" s="7">
        <f t="shared" si="4"/>
        <v>1.7903752039151712</v>
      </c>
      <c r="N6" s="7">
        <f t="shared" si="5"/>
        <v>1.3894080996884735</v>
      </c>
      <c r="O6" s="7">
        <f t="shared" si="6"/>
        <v>1.484149855907781</v>
      </c>
      <c r="P6" s="7">
        <f t="shared" si="7"/>
        <v>1.5546443865038089</v>
      </c>
      <c r="Q6" s="7">
        <f t="shared" si="8"/>
        <v>0.17111548498202722</v>
      </c>
      <c r="R6" s="7">
        <v>1.55464438650381</v>
      </c>
      <c r="S6" s="7">
        <v>1</v>
      </c>
      <c r="T6" s="7">
        <v>100</v>
      </c>
      <c r="U6" s="7">
        <f t="shared" si="9"/>
        <v>11.00672838544404</v>
      </c>
      <c r="V6" s="7"/>
      <c r="W6" s="7"/>
      <c r="X6" s="7"/>
    </row>
    <row r="7" spans="1:24" ht="16" x14ac:dyDescent="0.15">
      <c r="A7" s="21"/>
      <c r="B7" s="9">
        <v>44754</v>
      </c>
      <c r="C7" s="5">
        <v>2189</v>
      </c>
      <c r="D7" s="5">
        <v>1556</v>
      </c>
      <c r="E7" s="5">
        <v>1840</v>
      </c>
      <c r="F7" s="5">
        <v>2673</v>
      </c>
      <c r="G7" s="5">
        <v>2379</v>
      </c>
      <c r="H7" s="5">
        <v>2583</v>
      </c>
      <c r="I7" s="6">
        <f t="shared" si="0"/>
        <v>1861.6666666666667</v>
      </c>
      <c r="J7" s="6">
        <f t="shared" si="1"/>
        <v>317.05572591160222</v>
      </c>
      <c r="K7" s="6">
        <f t="shared" si="2"/>
        <v>2545</v>
      </c>
      <c r="L7" s="6">
        <f t="shared" si="3"/>
        <v>150.63864046120437</v>
      </c>
      <c r="M7" s="7">
        <f t="shared" si="4"/>
        <v>0.81893004115226342</v>
      </c>
      <c r="N7" s="7">
        <f t="shared" si="5"/>
        <v>0.65405632618747378</v>
      </c>
      <c r="O7" s="7">
        <f t="shared" si="6"/>
        <v>0.71234998064266353</v>
      </c>
      <c r="P7" s="7">
        <f t="shared" si="7"/>
        <v>0.72844544932746691</v>
      </c>
      <c r="Q7" s="7">
        <f t="shared" si="8"/>
        <v>6.8264844811514749E-2</v>
      </c>
      <c r="R7" s="7">
        <v>0.72844544932746702</v>
      </c>
      <c r="S7" s="7">
        <v>1</v>
      </c>
      <c r="T7" s="7">
        <v>100</v>
      </c>
      <c r="U7" s="7">
        <f t="shared" si="9"/>
        <v>9.3713049995081814</v>
      </c>
      <c r="V7" s="7"/>
      <c r="W7" s="7"/>
      <c r="X7" s="7"/>
    </row>
    <row r="8" spans="1:24" ht="16" x14ac:dyDescent="0.15">
      <c r="A8" s="21"/>
      <c r="B8" s="9">
        <v>45349</v>
      </c>
      <c r="C8" s="5">
        <v>609360</v>
      </c>
      <c r="D8" s="5">
        <v>583055</v>
      </c>
      <c r="E8" s="5">
        <v>528884</v>
      </c>
      <c r="F8" s="5">
        <v>2264933</v>
      </c>
      <c r="G8" s="5">
        <v>2143595</v>
      </c>
      <c r="H8" s="5">
        <v>2258806</v>
      </c>
      <c r="I8" s="6">
        <f t="shared" si="0"/>
        <v>573766.33333333337</v>
      </c>
      <c r="J8" s="6">
        <f t="shared" si="1"/>
        <v>41034.206953873661</v>
      </c>
      <c r="K8" s="6">
        <f t="shared" si="2"/>
        <v>2222444.6666666665</v>
      </c>
      <c r="L8" s="6">
        <f t="shared" si="3"/>
        <v>68354.498625425767</v>
      </c>
      <c r="M8" s="7">
        <f t="shared" si="4"/>
        <v>0.2690410709720773</v>
      </c>
      <c r="N8" s="7">
        <f t="shared" si="5"/>
        <v>0.27199867512286602</v>
      </c>
      <c r="O8" s="7">
        <f t="shared" si="6"/>
        <v>0.23414317121523495</v>
      </c>
      <c r="P8" s="7">
        <f t="shared" si="7"/>
        <v>0.25839430577005945</v>
      </c>
      <c r="Q8" s="7">
        <f t="shared" si="8"/>
        <v>1.7190598224520709E-2</v>
      </c>
      <c r="R8" s="7">
        <v>0.25839430577005901</v>
      </c>
      <c r="S8" s="7">
        <v>1</v>
      </c>
      <c r="T8" s="7">
        <v>100</v>
      </c>
      <c r="U8" s="7">
        <f t="shared" si="9"/>
        <v>6.6528548968174048</v>
      </c>
      <c r="V8" s="7"/>
      <c r="W8" s="7"/>
      <c r="X8" s="7"/>
    </row>
    <row r="9" spans="1:24" ht="16" x14ac:dyDescent="0.15">
      <c r="A9" s="21"/>
      <c r="B9" s="9">
        <v>45346</v>
      </c>
      <c r="C9" s="5">
        <v>413152</v>
      </c>
      <c r="D9" s="5">
        <v>393413</v>
      </c>
      <c r="E9" s="5">
        <v>368033</v>
      </c>
      <c r="F9" s="5">
        <v>1355745</v>
      </c>
      <c r="G9" s="5">
        <v>1323165</v>
      </c>
      <c r="H9" s="5">
        <v>1252442</v>
      </c>
      <c r="I9" s="6">
        <f t="shared" si="0"/>
        <v>391532.66666666669</v>
      </c>
      <c r="J9" s="6">
        <f t="shared" si="1"/>
        <v>22618.195779799356</v>
      </c>
      <c r="K9" s="6">
        <f t="shared" si="2"/>
        <v>1310450.6666666667</v>
      </c>
      <c r="L9" s="6">
        <f t="shared" si="3"/>
        <v>52812.10236615593</v>
      </c>
      <c r="M9" s="7">
        <f t="shared" si="4"/>
        <v>0.30474167339728342</v>
      </c>
      <c r="N9" s="7">
        <f t="shared" si="5"/>
        <v>0.29732724187837495</v>
      </c>
      <c r="O9" s="7">
        <f t="shared" si="6"/>
        <v>0.29385233008794021</v>
      </c>
      <c r="P9" s="7">
        <f t="shared" si="7"/>
        <v>0.29864041512119954</v>
      </c>
      <c r="Q9" s="7">
        <f t="shared" si="8"/>
        <v>4.5414951577233721E-3</v>
      </c>
      <c r="R9" s="7">
        <v>0.29864041512119899</v>
      </c>
      <c r="S9" s="7">
        <v>1</v>
      </c>
      <c r="T9" s="7">
        <v>100</v>
      </c>
      <c r="U9" s="7">
        <f t="shared" si="9"/>
        <v>1.5207235617725319</v>
      </c>
      <c r="V9" s="7"/>
      <c r="W9" s="7"/>
      <c r="X9" s="7"/>
    </row>
    <row r="10" spans="1:24" ht="16" x14ac:dyDescent="0.15">
      <c r="A10" s="21"/>
      <c r="B10" s="9">
        <v>45481</v>
      </c>
      <c r="C10" s="5">
        <v>148026</v>
      </c>
      <c r="D10" s="5">
        <v>155515</v>
      </c>
      <c r="E10" s="5">
        <v>151409</v>
      </c>
      <c r="F10" s="5">
        <v>640083</v>
      </c>
      <c r="G10" s="5">
        <v>628014</v>
      </c>
      <c r="H10" s="5">
        <v>608523</v>
      </c>
      <c r="I10" s="6">
        <f t="shared" si="0"/>
        <v>151650</v>
      </c>
      <c r="J10" s="6">
        <f t="shared" si="1"/>
        <v>3750.3121203441187</v>
      </c>
      <c r="K10" s="6">
        <f t="shared" si="2"/>
        <v>625540</v>
      </c>
      <c r="L10" s="6">
        <f t="shared" si="3"/>
        <v>15924.789072386486</v>
      </c>
      <c r="M10" s="7">
        <f t="shared" si="4"/>
        <v>0.23126063338660768</v>
      </c>
      <c r="N10" s="7">
        <f t="shared" si="5"/>
        <v>0.24762982990825044</v>
      </c>
      <c r="O10" s="7">
        <f t="shared" si="6"/>
        <v>0.24881393143726696</v>
      </c>
      <c r="P10" s="7">
        <f t="shared" si="7"/>
        <v>0.24256813157737503</v>
      </c>
      <c r="Q10" s="7">
        <f t="shared" si="8"/>
        <v>8.0102085119930933E-3</v>
      </c>
      <c r="R10" s="7">
        <v>0.242568131577375</v>
      </c>
      <c r="S10" s="7">
        <v>1</v>
      </c>
      <c r="T10" s="7">
        <v>100</v>
      </c>
      <c r="U10" s="7">
        <f t="shared" si="9"/>
        <v>3.3022509840448584</v>
      </c>
      <c r="V10" s="7"/>
      <c r="W10" s="7"/>
      <c r="X10" s="7"/>
    </row>
    <row r="11" spans="1:24" ht="16" x14ac:dyDescent="0.15">
      <c r="A11" s="21"/>
      <c r="B11" s="9">
        <v>45488</v>
      </c>
      <c r="C11" s="5">
        <v>145874</v>
      </c>
      <c r="D11" s="5">
        <v>145983</v>
      </c>
      <c r="E11" s="5">
        <v>156239</v>
      </c>
      <c r="F11" s="5">
        <v>603275</v>
      </c>
      <c r="G11" s="5">
        <v>609412</v>
      </c>
      <c r="H11" s="5">
        <v>714066</v>
      </c>
      <c r="I11" s="6">
        <f t="shared" si="0"/>
        <v>149365.33333333334</v>
      </c>
      <c r="J11" s="6">
        <f t="shared" si="1"/>
        <v>5953.0194299475734</v>
      </c>
      <c r="K11" s="6">
        <f t="shared" si="2"/>
        <v>642251</v>
      </c>
      <c r="L11" s="6">
        <f t="shared" si="3"/>
        <v>62269.264978799933</v>
      </c>
      <c r="M11" s="7">
        <f t="shared" si="4"/>
        <v>0.24180348928763831</v>
      </c>
      <c r="N11" s="7">
        <f t="shared" si="5"/>
        <v>0.2395473013330883</v>
      </c>
      <c r="O11" s="7">
        <f t="shared" si="6"/>
        <v>0.21880190346550599</v>
      </c>
      <c r="P11" s="7">
        <f t="shared" si="7"/>
        <v>0.23338423136207753</v>
      </c>
      <c r="Q11" s="7">
        <f t="shared" si="8"/>
        <v>1.0352320550933197E-2</v>
      </c>
      <c r="R11" s="7">
        <v>0.233384231362077</v>
      </c>
      <c r="S11" s="7">
        <v>1</v>
      </c>
      <c r="T11" s="7">
        <v>100</v>
      </c>
      <c r="U11" s="7">
        <f t="shared" si="9"/>
        <v>4.4357412197537878</v>
      </c>
      <c r="V11" s="7"/>
      <c r="W11" s="7"/>
      <c r="X11" s="7"/>
    </row>
    <row r="12" spans="1:24" ht="16" x14ac:dyDescent="0.15">
      <c r="A12" s="21"/>
      <c r="B12" s="9">
        <v>45491</v>
      </c>
      <c r="C12" s="5">
        <v>96196</v>
      </c>
      <c r="D12" s="5">
        <v>114688</v>
      </c>
      <c r="E12" s="5">
        <v>108932</v>
      </c>
      <c r="F12" s="5">
        <v>322808</v>
      </c>
      <c r="G12" s="5">
        <v>504551</v>
      </c>
      <c r="H12" s="5">
        <v>423933</v>
      </c>
      <c r="I12" s="6">
        <f t="shared" si="0"/>
        <v>106605.33333333333</v>
      </c>
      <c r="J12" s="6">
        <f t="shared" si="1"/>
        <v>9463.0095283336432</v>
      </c>
      <c r="K12" s="6">
        <f t="shared" si="2"/>
        <v>417097.33333333331</v>
      </c>
      <c r="L12" s="6">
        <f t="shared" si="3"/>
        <v>91064.121729325125</v>
      </c>
      <c r="M12" s="7">
        <f t="shared" si="4"/>
        <v>0.29799757131173948</v>
      </c>
      <c r="N12" s="7">
        <f t="shared" si="5"/>
        <v>0.22730705121979741</v>
      </c>
      <c r="O12" s="7">
        <f t="shared" si="6"/>
        <v>0.25695569818815711</v>
      </c>
      <c r="P12" s="7">
        <f t="shared" si="7"/>
        <v>0.26075344023989799</v>
      </c>
      <c r="Q12" s="7">
        <f t="shared" si="8"/>
        <v>2.8983955805882072E-2</v>
      </c>
      <c r="R12" s="7">
        <v>0.26075344023989799</v>
      </c>
      <c r="S12" s="7">
        <v>1</v>
      </c>
      <c r="T12" s="7">
        <v>100</v>
      </c>
      <c r="U12" s="7">
        <f t="shared" si="9"/>
        <v>11.115464393956335</v>
      </c>
      <c r="V12" s="7"/>
      <c r="W12" s="7"/>
      <c r="X12" s="7"/>
    </row>
    <row r="13" spans="1:24" ht="16" x14ac:dyDescent="0.15">
      <c r="A13" s="20" t="s">
        <v>18</v>
      </c>
      <c r="B13" s="9">
        <v>45481</v>
      </c>
      <c r="C13" s="5">
        <v>23284</v>
      </c>
      <c r="D13" s="5">
        <v>22800</v>
      </c>
      <c r="E13" s="5">
        <v>22045</v>
      </c>
      <c r="F13" s="5">
        <v>139267</v>
      </c>
      <c r="G13" s="5">
        <v>134969</v>
      </c>
      <c r="H13" s="5">
        <v>129403</v>
      </c>
      <c r="I13" s="6">
        <f t="shared" si="0"/>
        <v>22709.666666666668</v>
      </c>
      <c r="J13" s="6">
        <f t="shared" si="1"/>
        <v>624.41999754438791</v>
      </c>
      <c r="K13" s="6">
        <f t="shared" si="2"/>
        <v>134546.33333333334</v>
      </c>
      <c r="L13" s="6">
        <f t="shared" si="3"/>
        <v>4945.5646121887175</v>
      </c>
      <c r="M13" s="7">
        <f t="shared" si="4"/>
        <v>0.16718964291612515</v>
      </c>
      <c r="N13" s="7">
        <f t="shared" si="5"/>
        <v>0.16892767968941017</v>
      </c>
      <c r="O13" s="7">
        <f t="shared" si="6"/>
        <v>0.17035926524114589</v>
      </c>
      <c r="P13" s="7">
        <f t="shared" si="7"/>
        <v>0.16882552928222705</v>
      </c>
      <c r="Q13" s="7">
        <f t="shared" si="8"/>
        <v>1.2960073173875807E-3</v>
      </c>
      <c r="R13" s="7">
        <v>0.242568131577375</v>
      </c>
      <c r="S13" s="7">
        <f t="shared" ref="S13:S34" si="10">P13/R13</f>
        <v>0.69599220715592913</v>
      </c>
      <c r="T13" s="7">
        <f t="shared" ref="T13:T34" si="11">S13*100</f>
        <v>69.599220715592907</v>
      </c>
      <c r="U13" s="7">
        <f t="shared" si="9"/>
        <v>0.5342858968982811</v>
      </c>
      <c r="V13" s="7">
        <f>AVERAGE(T13:T15)</f>
        <v>65.802219647433489</v>
      </c>
      <c r="W13" s="7">
        <f>SQRT((U13^2+U14^2+U15^2)/3)</f>
        <v>5.4725996951759051</v>
      </c>
      <c r="X13" s="7">
        <f>STDEV(T13:T15)</f>
        <v>4.4238252141484651</v>
      </c>
    </row>
    <row r="14" spans="1:24" ht="16" x14ac:dyDescent="0.15">
      <c r="A14" s="21"/>
      <c r="B14" s="9">
        <v>45488</v>
      </c>
      <c r="C14" s="5">
        <v>32320</v>
      </c>
      <c r="D14" s="5">
        <v>33615</v>
      </c>
      <c r="E14" s="5">
        <v>28188</v>
      </c>
      <c r="F14" s="5">
        <v>219055</v>
      </c>
      <c r="G14" s="5">
        <v>205089</v>
      </c>
      <c r="H14" s="5">
        <v>179890</v>
      </c>
      <c r="I14" s="6">
        <f t="shared" si="0"/>
        <v>31374.333333333332</v>
      </c>
      <c r="J14" s="6">
        <f t="shared" si="1"/>
        <v>2834.3952323790932</v>
      </c>
      <c r="K14" s="6">
        <f t="shared" si="2"/>
        <v>201344.66666666666</v>
      </c>
      <c r="L14" s="6">
        <f t="shared" si="3"/>
        <v>19849.164474439054</v>
      </c>
      <c r="M14" s="7">
        <f t="shared" si="4"/>
        <v>0.1475428545342494</v>
      </c>
      <c r="N14" s="7">
        <f t="shared" si="5"/>
        <v>0.1639044512382429</v>
      </c>
      <c r="O14" s="7">
        <f t="shared" si="6"/>
        <v>0.15669575851909501</v>
      </c>
      <c r="P14" s="7">
        <f t="shared" si="7"/>
        <v>0.15604768809719577</v>
      </c>
      <c r="Q14" s="7">
        <f t="shared" si="8"/>
        <v>6.6952947721932955E-3</v>
      </c>
      <c r="R14" s="7">
        <v>0.233384231362077</v>
      </c>
      <c r="S14" s="7">
        <f t="shared" si="10"/>
        <v>0.66862995493084632</v>
      </c>
      <c r="T14" s="7">
        <f t="shared" si="11"/>
        <v>66.862995493084625</v>
      </c>
      <c r="U14" s="7">
        <f t="shared" si="9"/>
        <v>2.8687862642296857</v>
      </c>
      <c r="V14" s="7"/>
      <c r="W14" s="7"/>
      <c r="X14" s="7"/>
    </row>
    <row r="15" spans="1:24" ht="16" x14ac:dyDescent="0.15">
      <c r="A15" s="21"/>
      <c r="B15" s="9">
        <v>45491</v>
      </c>
      <c r="C15" s="5">
        <v>22719</v>
      </c>
      <c r="D15" s="5">
        <v>22537</v>
      </c>
      <c r="E15" s="5">
        <v>10493</v>
      </c>
      <c r="F15" s="5">
        <v>124498</v>
      </c>
      <c r="G15" s="5">
        <v>134591</v>
      </c>
      <c r="H15" s="5">
        <v>82745</v>
      </c>
      <c r="I15" s="6">
        <f t="shared" si="0"/>
        <v>18583</v>
      </c>
      <c r="J15" s="6">
        <f t="shared" si="1"/>
        <v>7006.7364728523935</v>
      </c>
      <c r="K15" s="6">
        <f t="shared" si="2"/>
        <v>113944.66666666667</v>
      </c>
      <c r="L15" s="6">
        <f t="shared" si="3"/>
        <v>27486.934393149993</v>
      </c>
      <c r="M15" s="7">
        <f t="shared" si="4"/>
        <v>0.1824848591945252</v>
      </c>
      <c r="N15" s="7">
        <f t="shared" si="5"/>
        <v>0.16744804630324464</v>
      </c>
      <c r="O15" s="7">
        <f t="shared" si="6"/>
        <v>0.12681128769109917</v>
      </c>
      <c r="P15" s="7">
        <f t="shared" si="7"/>
        <v>0.15891473106295634</v>
      </c>
      <c r="Q15" s="7">
        <f t="shared" si="8"/>
        <v>2.3515948385856147E-2</v>
      </c>
      <c r="R15" s="7">
        <v>0.26075344023989799</v>
      </c>
      <c r="S15" s="7">
        <f t="shared" si="10"/>
        <v>0.60944442733622939</v>
      </c>
      <c r="T15" s="7">
        <f t="shared" si="11"/>
        <v>60.944442733622935</v>
      </c>
      <c r="U15" s="7">
        <f t="shared" si="9"/>
        <v>9.0184614109869603</v>
      </c>
      <c r="V15" s="7"/>
      <c r="W15" s="7"/>
      <c r="X15" s="7"/>
    </row>
    <row r="16" spans="1:24" ht="16" x14ac:dyDescent="0.15">
      <c r="A16" s="20" t="s">
        <v>19</v>
      </c>
      <c r="B16" s="9">
        <v>44734</v>
      </c>
      <c r="C16" s="5">
        <v>6351</v>
      </c>
      <c r="D16" s="5">
        <v>6029</v>
      </c>
      <c r="E16" s="5">
        <v>5882</v>
      </c>
      <c r="F16" s="5">
        <v>6332</v>
      </c>
      <c r="G16" s="5">
        <v>5887</v>
      </c>
      <c r="H16" s="5">
        <v>4891</v>
      </c>
      <c r="I16" s="6">
        <f t="shared" si="0"/>
        <v>6087.333333333333</v>
      </c>
      <c r="J16" s="6">
        <f t="shared" si="1"/>
        <v>239.87983102656489</v>
      </c>
      <c r="K16" s="6">
        <f t="shared" si="2"/>
        <v>5703.333333333333</v>
      </c>
      <c r="L16" s="6">
        <f t="shared" si="3"/>
        <v>737.84844875715214</v>
      </c>
      <c r="M16" s="7">
        <f t="shared" si="4"/>
        <v>1.0030006317119393</v>
      </c>
      <c r="N16" s="7">
        <f t="shared" si="5"/>
        <v>1.0241209444538815</v>
      </c>
      <c r="O16" s="7">
        <f t="shared" si="6"/>
        <v>1.2026170517276631</v>
      </c>
      <c r="P16" s="7">
        <f t="shared" si="7"/>
        <v>1.0765795426311613</v>
      </c>
      <c r="Q16" s="7">
        <f t="shared" si="8"/>
        <v>8.9538100556941461E-2</v>
      </c>
      <c r="R16" s="7">
        <v>1.3887499912880801</v>
      </c>
      <c r="S16" s="7">
        <f t="shared" si="10"/>
        <v>0.77521479703673846</v>
      </c>
      <c r="T16" s="7">
        <f t="shared" si="11"/>
        <v>77.521479703673847</v>
      </c>
      <c r="U16" s="7">
        <f t="shared" si="9"/>
        <v>6.4473880193434923</v>
      </c>
      <c r="V16" s="7">
        <f>AVERAGE(T16:T20)</f>
        <v>81.189690921329614</v>
      </c>
      <c r="W16" s="7">
        <f>SQRT((U16^2+U17^2+U18^2+U19^2+U20^2)/5)</f>
        <v>7.8926225800080179</v>
      </c>
      <c r="X16" s="7">
        <f>STDEV(T16:T20)</f>
        <v>12.840616287374155</v>
      </c>
    </row>
    <row r="17" spans="1:24" ht="16" x14ac:dyDescent="0.15">
      <c r="A17" s="21"/>
      <c r="B17" s="9">
        <v>44699</v>
      </c>
      <c r="C17" s="5">
        <v>5598</v>
      </c>
      <c r="D17" s="5">
        <v>4829</v>
      </c>
      <c r="E17" s="5">
        <v>4426</v>
      </c>
      <c r="F17" s="5">
        <v>5068</v>
      </c>
      <c r="G17" s="5">
        <v>5256</v>
      </c>
      <c r="H17" s="5">
        <v>4025</v>
      </c>
      <c r="I17" s="6">
        <f t="shared" si="0"/>
        <v>4951</v>
      </c>
      <c r="J17" s="6">
        <f t="shared" si="1"/>
        <v>595.44857040721831</v>
      </c>
      <c r="K17" s="6">
        <f t="shared" si="2"/>
        <v>4783</v>
      </c>
      <c r="L17" s="6">
        <f t="shared" si="3"/>
        <v>663.14327260404298</v>
      </c>
      <c r="M17" s="7">
        <f t="shared" si="4"/>
        <v>1.1045777426992898</v>
      </c>
      <c r="N17" s="7">
        <f t="shared" si="5"/>
        <v>0.91875951293759517</v>
      </c>
      <c r="O17" s="7">
        <f t="shared" si="6"/>
        <v>1.0996273291925467</v>
      </c>
      <c r="P17" s="7">
        <f t="shared" si="7"/>
        <v>1.0409881949431439</v>
      </c>
      <c r="Q17" s="7">
        <f t="shared" si="8"/>
        <v>8.6452355576475737E-2</v>
      </c>
      <c r="R17" s="7">
        <v>1.4814000000000001</v>
      </c>
      <c r="S17" s="7">
        <f t="shared" si="10"/>
        <v>0.70270568039904402</v>
      </c>
      <c r="T17" s="7">
        <f t="shared" si="11"/>
        <v>70.270568039904404</v>
      </c>
      <c r="U17" s="7">
        <f t="shared" si="9"/>
        <v>5.8358549734356506</v>
      </c>
      <c r="V17" s="7"/>
      <c r="W17" s="7"/>
      <c r="X17" s="7"/>
    </row>
    <row r="18" spans="1:24" ht="16" x14ac:dyDescent="0.15">
      <c r="A18" s="21"/>
      <c r="B18" s="9">
        <v>45349</v>
      </c>
      <c r="C18" s="5">
        <v>383393</v>
      </c>
      <c r="D18" s="5">
        <v>396974</v>
      </c>
      <c r="E18" s="5">
        <v>384049</v>
      </c>
      <c r="F18" s="5">
        <v>1822811</v>
      </c>
      <c r="G18" s="5">
        <v>1863037</v>
      </c>
      <c r="H18" s="5">
        <v>1811297</v>
      </c>
      <c r="I18" s="6">
        <f t="shared" si="0"/>
        <v>388138.66666666669</v>
      </c>
      <c r="J18" s="6">
        <f t="shared" si="1"/>
        <v>7658.6500333500899</v>
      </c>
      <c r="K18" s="6">
        <f t="shared" si="2"/>
        <v>1832381.6666666667</v>
      </c>
      <c r="L18" s="6">
        <f t="shared" si="3"/>
        <v>27165.329840319137</v>
      </c>
      <c r="M18" s="7">
        <f t="shared" si="4"/>
        <v>0.21033063767993501</v>
      </c>
      <c r="N18" s="7">
        <f t="shared" si="5"/>
        <v>0.21307896729909281</v>
      </c>
      <c r="O18" s="7">
        <f t="shared" si="6"/>
        <v>0.21202983276624429</v>
      </c>
      <c r="P18" s="7">
        <f t="shared" si="7"/>
        <v>0.21181314591509071</v>
      </c>
      <c r="Q18" s="7">
        <f t="shared" si="8"/>
        <v>1.1324144757941354E-3</v>
      </c>
      <c r="R18" s="7">
        <v>0.25839430577005901</v>
      </c>
      <c r="S18" s="7">
        <f t="shared" si="10"/>
        <v>0.81972838094806877</v>
      </c>
      <c r="T18" s="7">
        <f t="shared" si="11"/>
        <v>81.972838094806875</v>
      </c>
      <c r="U18" s="7">
        <f t="shared" si="9"/>
        <v>0.43825055371067395</v>
      </c>
      <c r="V18" s="7"/>
      <c r="W18" s="7"/>
      <c r="X18" s="7"/>
    </row>
    <row r="19" spans="1:24" ht="16" x14ac:dyDescent="0.15">
      <c r="A19" s="21"/>
      <c r="B19" s="9">
        <v>45346</v>
      </c>
      <c r="C19" s="5">
        <v>65295</v>
      </c>
      <c r="D19" s="5">
        <v>58294</v>
      </c>
      <c r="E19" s="5">
        <v>55092</v>
      </c>
      <c r="F19" s="5">
        <v>324457</v>
      </c>
      <c r="G19" s="5">
        <v>225988</v>
      </c>
      <c r="H19" s="5">
        <v>276100</v>
      </c>
      <c r="I19" s="6">
        <f t="shared" si="0"/>
        <v>59560.333333333336</v>
      </c>
      <c r="J19" s="6">
        <f t="shared" si="1"/>
        <v>5218.0458347290642</v>
      </c>
      <c r="K19" s="6">
        <f t="shared" si="2"/>
        <v>275515</v>
      </c>
      <c r="L19" s="6">
        <f t="shared" si="3"/>
        <v>49237.106525465118</v>
      </c>
      <c r="M19" s="7">
        <f t="shared" si="4"/>
        <v>0.20124392446456696</v>
      </c>
      <c r="N19" s="7">
        <f t="shared" si="5"/>
        <v>0.25795174965042389</v>
      </c>
      <c r="O19" s="7">
        <f t="shared" si="6"/>
        <v>0.19953639985512495</v>
      </c>
      <c r="P19" s="7">
        <f t="shared" si="7"/>
        <v>0.21957735799003861</v>
      </c>
      <c r="Q19" s="7">
        <f t="shared" si="8"/>
        <v>2.7143745277705533E-2</v>
      </c>
      <c r="R19" s="7">
        <v>0.29909999999999998</v>
      </c>
      <c r="S19" s="7">
        <f t="shared" si="10"/>
        <v>0.73412690735552866</v>
      </c>
      <c r="T19" s="7">
        <f t="shared" si="11"/>
        <v>73.412690735552872</v>
      </c>
      <c r="U19" s="7">
        <f t="shared" si="9"/>
        <v>9.0751405141108439</v>
      </c>
      <c r="V19" s="7"/>
      <c r="W19" s="7"/>
      <c r="X19" s="7"/>
    </row>
    <row r="20" spans="1:24" ht="16" x14ac:dyDescent="0.15">
      <c r="A20" s="21"/>
      <c r="B20" s="9">
        <v>44750</v>
      </c>
      <c r="C20" s="11">
        <v>3314</v>
      </c>
      <c r="D20" s="11">
        <v>3053</v>
      </c>
      <c r="E20" s="11">
        <v>3010</v>
      </c>
      <c r="F20" s="11">
        <v>8560</v>
      </c>
      <c r="G20" s="11">
        <v>5939</v>
      </c>
      <c r="H20" s="11">
        <v>6064</v>
      </c>
      <c r="I20" s="6">
        <f t="shared" si="0"/>
        <v>3125.6666666666665</v>
      </c>
      <c r="J20" s="6">
        <f t="shared" si="1"/>
        <v>164.51241087934167</v>
      </c>
      <c r="K20" s="6">
        <f t="shared" si="2"/>
        <v>6854.333333333333</v>
      </c>
      <c r="L20" s="6">
        <f t="shared" si="3"/>
        <v>1478.4722971139258</v>
      </c>
      <c r="M20" s="7">
        <f t="shared" si="4"/>
        <v>0.38714953271028035</v>
      </c>
      <c r="N20" s="7">
        <f t="shared" si="5"/>
        <v>0.51405960599427514</v>
      </c>
      <c r="O20" s="7">
        <f t="shared" si="6"/>
        <v>0.49637203166226912</v>
      </c>
      <c r="P20" s="7">
        <f t="shared" si="7"/>
        <v>0.46586039012227487</v>
      </c>
      <c r="Q20" s="7">
        <f t="shared" si="8"/>
        <v>5.612344654025956E-2</v>
      </c>
      <c r="R20" s="7">
        <v>0.45329999999999998</v>
      </c>
      <c r="S20" s="7">
        <f t="shared" si="10"/>
        <v>1.027708780327101</v>
      </c>
      <c r="T20" s="7">
        <f t="shared" si="11"/>
        <v>102.7708780327101</v>
      </c>
      <c r="U20" s="7">
        <f t="shared" si="9"/>
        <v>12.381082404645834</v>
      </c>
      <c r="V20" s="7"/>
      <c r="W20" s="7"/>
      <c r="X20" s="7"/>
    </row>
    <row r="21" spans="1:24" ht="16" x14ac:dyDescent="0.15">
      <c r="A21" s="20" t="s">
        <v>20</v>
      </c>
      <c r="B21" s="9">
        <v>45349</v>
      </c>
      <c r="C21" s="5">
        <v>481313</v>
      </c>
      <c r="D21" s="5">
        <v>480564</v>
      </c>
      <c r="E21" s="5">
        <v>481305</v>
      </c>
      <c r="F21" s="5">
        <v>2805846</v>
      </c>
      <c r="G21" s="5">
        <v>2474167</v>
      </c>
      <c r="H21" s="5">
        <v>2755164</v>
      </c>
      <c r="I21" s="6">
        <f t="shared" si="0"/>
        <v>481060.66666666669</v>
      </c>
      <c r="J21" s="6">
        <f t="shared" si="1"/>
        <v>430.14454934746448</v>
      </c>
      <c r="K21" s="6">
        <f t="shared" si="2"/>
        <v>2678392.3333333335</v>
      </c>
      <c r="L21" s="6">
        <f t="shared" si="3"/>
        <v>178670.52460418124</v>
      </c>
      <c r="M21" s="7">
        <f t="shared" si="4"/>
        <v>0.17153935034210716</v>
      </c>
      <c r="N21" s="7">
        <f t="shared" si="5"/>
        <v>0.1942326447648845</v>
      </c>
      <c r="O21" s="7">
        <f t="shared" si="6"/>
        <v>0.1746919602608048</v>
      </c>
      <c r="P21" s="7">
        <f t="shared" si="7"/>
        <v>0.18015465178926549</v>
      </c>
      <c r="Q21" s="7">
        <f t="shared" si="8"/>
        <v>1.0037501415227842E-2</v>
      </c>
      <c r="R21" s="7">
        <v>0.25839430577005901</v>
      </c>
      <c r="S21" s="7">
        <f t="shared" si="10"/>
        <v>0.69720828890704056</v>
      </c>
      <c r="T21" s="7">
        <f t="shared" si="11"/>
        <v>69.720828890704055</v>
      </c>
      <c r="U21" s="7">
        <f t="shared" si="9"/>
        <v>3.8845675740858066</v>
      </c>
      <c r="V21" s="7">
        <f>AVERAGE(T21:T23)</f>
        <v>80.447370927994726</v>
      </c>
      <c r="W21" s="7">
        <f>SQRT((U21^2+U22^2+U23^2)/3)</f>
        <v>4.8020790586981796</v>
      </c>
      <c r="X21" s="7">
        <f>STDEV(T21:T23)</f>
        <v>9.4868721583067543</v>
      </c>
    </row>
    <row r="22" spans="1:24" ht="16" x14ac:dyDescent="0.15">
      <c r="A22" s="21"/>
      <c r="B22" s="9">
        <v>45346</v>
      </c>
      <c r="C22" s="5">
        <v>317874</v>
      </c>
      <c r="D22" s="5">
        <v>295603</v>
      </c>
      <c r="E22" s="5">
        <v>295107</v>
      </c>
      <c r="F22" s="5">
        <v>1228677</v>
      </c>
      <c r="G22" s="5">
        <v>1146110</v>
      </c>
      <c r="H22" s="5">
        <v>1250070</v>
      </c>
      <c r="I22" s="6">
        <f t="shared" si="0"/>
        <v>302861.33333333331</v>
      </c>
      <c r="J22" s="6">
        <f t="shared" si="1"/>
        <v>13003.715789470843</v>
      </c>
      <c r="K22" s="6">
        <f t="shared" si="2"/>
        <v>1208285.6666666667</v>
      </c>
      <c r="L22" s="6">
        <f t="shared" si="3"/>
        <v>54897.862037909392</v>
      </c>
      <c r="M22" s="7">
        <f t="shared" si="4"/>
        <v>0.25871241994437921</v>
      </c>
      <c r="N22" s="7">
        <f t="shared" si="5"/>
        <v>0.25791852439992669</v>
      </c>
      <c r="O22" s="7">
        <f t="shared" si="6"/>
        <v>0.23607237994672298</v>
      </c>
      <c r="P22" s="7">
        <f t="shared" si="7"/>
        <v>0.25090110809700961</v>
      </c>
      <c r="Q22" s="7">
        <f t="shared" si="8"/>
        <v>1.0490502099524858E-2</v>
      </c>
      <c r="R22" s="7">
        <v>0.29909999999999998</v>
      </c>
      <c r="S22" s="7">
        <f t="shared" si="10"/>
        <v>0.838853587753292</v>
      </c>
      <c r="T22" s="7">
        <f t="shared" si="11"/>
        <v>83.885358775329195</v>
      </c>
      <c r="U22" s="7">
        <f t="shared" si="9"/>
        <v>3.5073561014793913</v>
      </c>
      <c r="V22" s="7"/>
      <c r="W22" s="7"/>
      <c r="X22" s="7"/>
    </row>
    <row r="23" spans="1:24" ht="16" x14ac:dyDescent="0.15">
      <c r="A23" s="21"/>
      <c r="B23" s="9">
        <v>44750</v>
      </c>
      <c r="C23" s="11">
        <v>3858</v>
      </c>
      <c r="D23" s="11">
        <v>3634</v>
      </c>
      <c r="E23" s="11">
        <v>3033</v>
      </c>
      <c r="F23" s="11">
        <v>10808</v>
      </c>
      <c r="G23" s="11">
        <v>8830</v>
      </c>
      <c r="H23" s="11">
        <v>7143</v>
      </c>
      <c r="I23" s="6">
        <f t="shared" si="0"/>
        <v>3508.3333333333335</v>
      </c>
      <c r="J23" s="6">
        <f t="shared" si="1"/>
        <v>426.61497082654438</v>
      </c>
      <c r="K23" s="6">
        <f t="shared" si="2"/>
        <v>8927</v>
      </c>
      <c r="L23" s="6">
        <f t="shared" si="3"/>
        <v>1834.424432894416</v>
      </c>
      <c r="M23" s="7">
        <f t="shared" si="4"/>
        <v>0.35695780903034791</v>
      </c>
      <c r="N23" s="7">
        <f t="shared" si="5"/>
        <v>0.41155152887882218</v>
      </c>
      <c r="O23" s="7">
        <f t="shared" si="6"/>
        <v>0.42461150776984458</v>
      </c>
      <c r="P23" s="7">
        <f t="shared" si="7"/>
        <v>0.39770694855967159</v>
      </c>
      <c r="Q23" s="7">
        <f t="shared" si="8"/>
        <v>2.9303128859602495E-2</v>
      </c>
      <c r="R23" s="7">
        <v>0.45329999999999998</v>
      </c>
      <c r="S23" s="7">
        <f t="shared" si="10"/>
        <v>0.87735925117950941</v>
      </c>
      <c r="T23" s="7">
        <f t="shared" si="11"/>
        <v>87.735925117950941</v>
      </c>
      <c r="U23" s="7">
        <f t="shared" si="9"/>
        <v>6.4644008073246191</v>
      </c>
      <c r="V23" s="7"/>
      <c r="W23" s="7"/>
      <c r="X23" s="7"/>
    </row>
    <row r="24" spans="1:24" ht="16" x14ac:dyDescent="0.15">
      <c r="A24" s="20" t="s">
        <v>21</v>
      </c>
      <c r="B24" s="9">
        <v>44734</v>
      </c>
      <c r="C24" s="5">
        <v>1371</v>
      </c>
      <c r="D24" s="5">
        <v>1300</v>
      </c>
      <c r="E24" s="5">
        <v>1323</v>
      </c>
      <c r="F24" s="5">
        <v>8105</v>
      </c>
      <c r="G24" s="5">
        <v>5691</v>
      </c>
      <c r="H24" s="5">
        <v>4859</v>
      </c>
      <c r="I24" s="6">
        <f t="shared" si="0"/>
        <v>1331.3333333333333</v>
      </c>
      <c r="J24" s="6">
        <f t="shared" si="1"/>
        <v>36.226141573915008</v>
      </c>
      <c r="K24" s="6">
        <f t="shared" si="2"/>
        <v>6218.333333333333</v>
      </c>
      <c r="L24" s="6">
        <f t="shared" si="3"/>
        <v>1686.0276786972793</v>
      </c>
      <c r="M24" s="7">
        <f t="shared" si="4"/>
        <v>0.16915484268969772</v>
      </c>
      <c r="N24" s="7">
        <f t="shared" si="5"/>
        <v>0.22843085573712879</v>
      </c>
      <c r="O24" s="7">
        <f t="shared" si="6"/>
        <v>0.27227824655278865</v>
      </c>
      <c r="P24" s="7">
        <f t="shared" si="7"/>
        <v>0.22328798165987171</v>
      </c>
      <c r="Q24" s="7">
        <f t="shared" si="8"/>
        <v>4.2256723105390206E-2</v>
      </c>
      <c r="R24" s="7">
        <v>1.3887499912880801</v>
      </c>
      <c r="S24" s="7">
        <f t="shared" si="10"/>
        <v>0.16078342614624955</v>
      </c>
      <c r="T24" s="7">
        <f t="shared" si="11"/>
        <v>16.078342614624955</v>
      </c>
      <c r="U24" s="7">
        <f t="shared" si="9"/>
        <v>3.0427883615103863</v>
      </c>
      <c r="V24" s="7">
        <f>AVERAGE(T24:T26)</f>
        <v>19.675214468143153</v>
      </c>
      <c r="W24" s="7">
        <f>SQRT((U24^2+U25^2+U26^2)/3)</f>
        <v>2.2326073878231019</v>
      </c>
      <c r="X24" s="7">
        <f>STDEV(T24:T26)</f>
        <v>3.6255716173828061</v>
      </c>
    </row>
    <row r="25" spans="1:24" ht="16" x14ac:dyDescent="0.15">
      <c r="A25" s="21"/>
      <c r="B25" s="9">
        <v>45349</v>
      </c>
      <c r="C25" s="5">
        <v>201535</v>
      </c>
      <c r="D25" s="5">
        <v>208523</v>
      </c>
      <c r="E25" s="5">
        <v>209411</v>
      </c>
      <c r="F25" s="5">
        <v>3870393</v>
      </c>
      <c r="G25" s="5">
        <v>3126368</v>
      </c>
      <c r="H25" s="5">
        <v>3373683</v>
      </c>
      <c r="I25" s="6">
        <f t="shared" ref="I25:I56" si="12">AVERAGE(C25:E25)</f>
        <v>206489.66666666666</v>
      </c>
      <c r="J25" s="6">
        <f t="shared" ref="J25:J56" si="13">STDEV(C25:E25)</f>
        <v>4313.7776175103572</v>
      </c>
      <c r="K25" s="6">
        <f t="shared" ref="K25:K56" si="14">AVERAGE(F25:H25)</f>
        <v>3456814.6666666665</v>
      </c>
      <c r="L25" s="6">
        <f t="shared" ref="L25:L56" si="15">STDEV(F25:H25)</f>
        <v>378914.83958580106</v>
      </c>
      <c r="M25" s="7">
        <f t="shared" ref="M25:M56" si="16">C25/F25</f>
        <v>5.2070939566085411E-2</v>
      </c>
      <c r="N25" s="7">
        <f t="shared" ref="N25:N56" si="17">D25/G25</f>
        <v>6.6698162212509848E-2</v>
      </c>
      <c r="O25" s="7">
        <f t="shared" ref="O25:O56" si="18">E25/H25</f>
        <v>6.2071925548428823E-2</v>
      </c>
      <c r="P25" s="7">
        <f t="shared" ref="P25:P56" si="19">AVERAGE(M25:O25)</f>
        <v>6.0280342442341366E-2</v>
      </c>
      <c r="Q25" s="7">
        <f t="shared" ref="Q25:Q56" si="20">STDEV(M25:P25)</f>
        <v>6.1044376266522413E-3</v>
      </c>
      <c r="R25" s="7">
        <v>0.25839430577005901</v>
      </c>
      <c r="S25" s="7">
        <f t="shared" si="10"/>
        <v>0.23328819984130722</v>
      </c>
      <c r="T25" s="7">
        <f t="shared" si="11"/>
        <v>23.328819984130721</v>
      </c>
      <c r="U25" s="7">
        <f t="shared" ref="U25:U56" si="21">(Q25/R25)*100</f>
        <v>2.3624505224524892</v>
      </c>
      <c r="V25" s="7"/>
      <c r="W25" s="7"/>
      <c r="X25" s="7"/>
    </row>
    <row r="26" spans="1:24" ht="16" x14ac:dyDescent="0.15">
      <c r="A26" s="21"/>
      <c r="B26" s="9">
        <v>45346</v>
      </c>
      <c r="C26" s="5">
        <v>129667</v>
      </c>
      <c r="D26" s="5">
        <v>135303</v>
      </c>
      <c r="E26" s="5">
        <v>145920</v>
      </c>
      <c r="F26" s="5">
        <v>2158858</v>
      </c>
      <c r="G26" s="5">
        <v>2321214</v>
      </c>
      <c r="H26" s="5">
        <v>2529640</v>
      </c>
      <c r="I26" s="6">
        <f t="shared" si="12"/>
        <v>136963.33333333334</v>
      </c>
      <c r="J26" s="6">
        <f t="shared" si="13"/>
        <v>8252.7287810355992</v>
      </c>
      <c r="K26" s="6">
        <f t="shared" si="14"/>
        <v>2336570.6666666665</v>
      </c>
      <c r="L26" s="6">
        <f t="shared" si="15"/>
        <v>185867.40781894317</v>
      </c>
      <c r="M26" s="7">
        <f t="shared" si="16"/>
        <v>6.0062773929549791E-2</v>
      </c>
      <c r="N26" s="7">
        <f t="shared" si="17"/>
        <v>5.8289756997846817E-2</v>
      </c>
      <c r="O26" s="7">
        <f t="shared" si="18"/>
        <v>5.7684097341914264E-2</v>
      </c>
      <c r="P26" s="7">
        <f t="shared" si="19"/>
        <v>5.8678876089770293E-2</v>
      </c>
      <c r="Q26" s="7">
        <f t="shared" si="20"/>
        <v>1.0093185251828286E-3</v>
      </c>
      <c r="R26" s="7">
        <v>0.29909999999999998</v>
      </c>
      <c r="S26" s="7">
        <f t="shared" si="10"/>
        <v>0.19618480805673788</v>
      </c>
      <c r="T26" s="7">
        <f t="shared" si="11"/>
        <v>19.618480805673787</v>
      </c>
      <c r="U26" s="7">
        <f t="shared" si="21"/>
        <v>0.33745186398623495</v>
      </c>
      <c r="V26" s="7"/>
      <c r="W26" s="7"/>
      <c r="X26" s="7"/>
    </row>
    <row r="27" spans="1:24" ht="16" x14ac:dyDescent="0.15">
      <c r="A27" s="20" t="s">
        <v>22</v>
      </c>
      <c r="B27" s="9">
        <v>44708</v>
      </c>
      <c r="C27" s="5">
        <v>2602</v>
      </c>
      <c r="D27" s="5">
        <v>2875</v>
      </c>
      <c r="E27" s="5">
        <v>3329</v>
      </c>
      <c r="F27" s="5">
        <v>2294</v>
      </c>
      <c r="G27" s="5">
        <v>2736</v>
      </c>
      <c r="H27" s="5">
        <v>2316</v>
      </c>
      <c r="I27" s="6">
        <f t="shared" si="12"/>
        <v>2935.3333333333335</v>
      </c>
      <c r="J27" s="6">
        <f t="shared" si="13"/>
        <v>367.23607302841856</v>
      </c>
      <c r="K27" s="6">
        <f t="shared" si="14"/>
        <v>2448.6666666666665</v>
      </c>
      <c r="L27" s="6">
        <f t="shared" si="15"/>
        <v>249.08097746181528</v>
      </c>
      <c r="M27" s="7">
        <f t="shared" si="16"/>
        <v>1.134263295553618</v>
      </c>
      <c r="N27" s="7">
        <f t="shared" si="17"/>
        <v>1.0508040935672514</v>
      </c>
      <c r="O27" s="7">
        <f t="shared" si="18"/>
        <v>1.4373920552677029</v>
      </c>
      <c r="P27" s="7">
        <f t="shared" si="19"/>
        <v>1.2074864814628574</v>
      </c>
      <c r="Q27" s="7">
        <f t="shared" si="20"/>
        <v>0.16609994832218994</v>
      </c>
      <c r="R27" s="7">
        <v>1.5672999999999999</v>
      </c>
      <c r="S27" s="7">
        <f t="shared" si="10"/>
        <v>0.77042460375349808</v>
      </c>
      <c r="T27" s="7">
        <f t="shared" si="11"/>
        <v>77.042460375349805</v>
      </c>
      <c r="U27" s="7">
        <f t="shared" si="21"/>
        <v>10.597840127747716</v>
      </c>
      <c r="V27" s="7">
        <f>AVERAGE(T27:T30)</f>
        <v>105.67341727147115</v>
      </c>
      <c r="W27" s="7">
        <f>SQRT((U27^2+U28^2+U29^2+U30^2)/4)</f>
        <v>8.9462321151934123</v>
      </c>
      <c r="X27" s="7">
        <f>STDEV(T27:T30)</f>
        <v>21.679349196112994</v>
      </c>
    </row>
    <row r="28" spans="1:24" ht="16" x14ac:dyDescent="0.15">
      <c r="A28" s="21"/>
      <c r="B28" s="9">
        <v>44750</v>
      </c>
      <c r="C28" s="11">
        <v>2839</v>
      </c>
      <c r="D28" s="11">
        <v>2546</v>
      </c>
      <c r="E28" s="11">
        <v>2459</v>
      </c>
      <c r="F28" s="11">
        <v>5392</v>
      </c>
      <c r="G28" s="11">
        <v>4357</v>
      </c>
      <c r="H28" s="11">
        <v>3765</v>
      </c>
      <c r="I28" s="6">
        <f t="shared" si="12"/>
        <v>2614.6666666666665</v>
      </c>
      <c r="J28" s="6">
        <f t="shared" si="13"/>
        <v>199.08875742576055</v>
      </c>
      <c r="K28" s="6">
        <f t="shared" si="14"/>
        <v>4504.666666666667</v>
      </c>
      <c r="L28" s="6">
        <f t="shared" si="15"/>
        <v>823.49033590767294</v>
      </c>
      <c r="M28" s="7">
        <f t="shared" si="16"/>
        <v>0.52652077151335308</v>
      </c>
      <c r="N28" s="7">
        <f t="shared" si="17"/>
        <v>0.58434702777140235</v>
      </c>
      <c r="O28" s="7">
        <f t="shared" si="18"/>
        <v>0.65312084993359898</v>
      </c>
      <c r="P28" s="7">
        <f t="shared" si="19"/>
        <v>0.58799621640611821</v>
      </c>
      <c r="Q28" s="7">
        <f t="shared" si="20"/>
        <v>5.1748638611863705E-2</v>
      </c>
      <c r="R28" s="7">
        <v>0.45329999999999998</v>
      </c>
      <c r="S28" s="7">
        <f t="shared" si="10"/>
        <v>1.2971458557381828</v>
      </c>
      <c r="T28" s="7">
        <f t="shared" si="11"/>
        <v>129.71458557381828</v>
      </c>
      <c r="U28" s="7">
        <f t="shared" si="21"/>
        <v>11.4159802805788</v>
      </c>
      <c r="V28" s="7"/>
      <c r="W28" s="7"/>
      <c r="X28" s="7"/>
    </row>
    <row r="29" spans="1:24" ht="16" x14ac:dyDescent="0.15">
      <c r="A29" s="21"/>
      <c r="B29" s="9">
        <v>44734</v>
      </c>
      <c r="C29" s="5">
        <v>2973</v>
      </c>
      <c r="D29" s="5">
        <v>3194</v>
      </c>
      <c r="E29" s="5">
        <v>3393</v>
      </c>
      <c r="F29" s="5">
        <v>2146</v>
      </c>
      <c r="G29" s="5">
        <v>1988</v>
      </c>
      <c r="H29" s="5">
        <v>2196</v>
      </c>
      <c r="I29" s="6">
        <f t="shared" si="12"/>
        <v>3186.6666666666665</v>
      </c>
      <c r="J29" s="6">
        <f t="shared" si="13"/>
        <v>210.09600979869495</v>
      </c>
      <c r="K29" s="6">
        <f t="shared" si="14"/>
        <v>2110</v>
      </c>
      <c r="L29" s="6">
        <f t="shared" si="15"/>
        <v>108.57255638511971</v>
      </c>
      <c r="M29" s="7">
        <f t="shared" si="16"/>
        <v>1.3853681267474371</v>
      </c>
      <c r="N29" s="7">
        <f t="shared" si="17"/>
        <v>1.6066398390342052</v>
      </c>
      <c r="O29" s="7">
        <f t="shared" si="18"/>
        <v>1.5450819672131149</v>
      </c>
      <c r="P29" s="7">
        <f t="shared" si="19"/>
        <v>1.5123633109982524</v>
      </c>
      <c r="Q29" s="7">
        <f t="shared" si="20"/>
        <v>9.3249398614537377E-2</v>
      </c>
      <c r="R29" s="7">
        <v>1.3887499912880801</v>
      </c>
      <c r="S29" s="7">
        <f t="shared" si="10"/>
        <v>1.0890104917988297</v>
      </c>
      <c r="T29" s="7">
        <f t="shared" si="11"/>
        <v>108.90104917988297</v>
      </c>
      <c r="U29" s="7">
        <f t="shared" si="21"/>
        <v>6.7146282051852673</v>
      </c>
      <c r="V29" s="7"/>
      <c r="W29" s="7"/>
      <c r="X29" s="7"/>
    </row>
    <row r="30" spans="1:24" ht="16" x14ac:dyDescent="0.15">
      <c r="A30" s="21"/>
      <c r="B30" s="9">
        <v>44699</v>
      </c>
      <c r="C30" s="5">
        <v>7535</v>
      </c>
      <c r="D30" s="5">
        <v>7835</v>
      </c>
      <c r="E30" s="5">
        <v>8891</v>
      </c>
      <c r="F30" s="5">
        <v>5159</v>
      </c>
      <c r="G30" s="5">
        <v>4750</v>
      </c>
      <c r="H30" s="5">
        <v>5470</v>
      </c>
      <c r="I30" s="6">
        <f t="shared" si="12"/>
        <v>8087</v>
      </c>
      <c r="J30" s="6">
        <f t="shared" si="13"/>
        <v>712.25838008408152</v>
      </c>
      <c r="K30" s="6">
        <f t="shared" si="14"/>
        <v>5126.333333333333</v>
      </c>
      <c r="L30" s="6">
        <f t="shared" si="15"/>
        <v>361.10986324570717</v>
      </c>
      <c r="M30" s="7">
        <f t="shared" si="16"/>
        <v>1.4605543710021323</v>
      </c>
      <c r="N30" s="7">
        <f t="shared" si="17"/>
        <v>1.6494736842105264</v>
      </c>
      <c r="O30" s="7">
        <f t="shared" si="18"/>
        <v>1.6254113345521024</v>
      </c>
      <c r="P30" s="7">
        <f t="shared" si="19"/>
        <v>1.5784797965882538</v>
      </c>
      <c r="Q30" s="7">
        <f t="shared" si="20"/>
        <v>8.3962506185884189E-2</v>
      </c>
      <c r="R30" s="7">
        <v>1.4747244661151999</v>
      </c>
      <c r="S30" s="7">
        <f t="shared" si="10"/>
        <v>1.0703557395683356</v>
      </c>
      <c r="T30" s="7">
        <f t="shared" si="11"/>
        <v>107.03557395683356</v>
      </c>
      <c r="U30" s="7">
        <f t="shared" si="21"/>
        <v>5.6934368497366039</v>
      </c>
      <c r="V30" s="7"/>
      <c r="W30" s="7"/>
      <c r="X30" s="7"/>
    </row>
    <row r="31" spans="1:24" ht="16" x14ac:dyDescent="0.15">
      <c r="A31" s="20" t="s">
        <v>23</v>
      </c>
      <c r="B31" s="9">
        <v>44708</v>
      </c>
      <c r="C31" s="5">
        <v>1092</v>
      </c>
      <c r="D31" s="5">
        <v>943</v>
      </c>
      <c r="E31" s="5">
        <v>993</v>
      </c>
      <c r="F31" s="5">
        <v>1195</v>
      </c>
      <c r="G31" s="5">
        <v>1846</v>
      </c>
      <c r="H31" s="5">
        <v>1450</v>
      </c>
      <c r="I31" s="6">
        <f t="shared" si="12"/>
        <v>1009.3333333333334</v>
      </c>
      <c r="J31" s="6">
        <f t="shared" si="13"/>
        <v>75.830952343573614</v>
      </c>
      <c r="K31" s="6">
        <f t="shared" si="14"/>
        <v>1497</v>
      </c>
      <c r="L31" s="6">
        <f t="shared" si="15"/>
        <v>328.03505910191979</v>
      </c>
      <c r="M31" s="7">
        <f t="shared" si="16"/>
        <v>0.9138075313807531</v>
      </c>
      <c r="N31" s="7">
        <f t="shared" si="17"/>
        <v>0.51083423618634882</v>
      </c>
      <c r="O31" s="7">
        <f t="shared" si="18"/>
        <v>0.68482758620689654</v>
      </c>
      <c r="P31" s="7">
        <f t="shared" si="19"/>
        <v>0.70315645125799942</v>
      </c>
      <c r="Q31" s="7">
        <f t="shared" si="20"/>
        <v>0.16502288655517938</v>
      </c>
      <c r="R31" s="7">
        <v>1.5672999999999999</v>
      </c>
      <c r="S31" s="7">
        <f t="shared" si="10"/>
        <v>0.44864190088559908</v>
      </c>
      <c r="T31" s="7">
        <f t="shared" si="11"/>
        <v>44.864190088559909</v>
      </c>
      <c r="U31" s="7">
        <f t="shared" si="21"/>
        <v>10.529119285087692</v>
      </c>
      <c r="V31" s="7">
        <f>AVERAGE(T31:T35)</f>
        <v>74.404762655763804</v>
      </c>
      <c r="W31" s="7">
        <f>SQRT((U31^2+U32^2+U33^2+U34^2+U35^2)/5)</f>
        <v>12.208415041028317</v>
      </c>
      <c r="X31" s="7">
        <f>STDEV(T31:T35)</f>
        <v>27.068643083517863</v>
      </c>
    </row>
    <row r="32" spans="1:24" ht="16" x14ac:dyDescent="0.15">
      <c r="A32" s="21"/>
      <c r="B32" s="9">
        <v>44750</v>
      </c>
      <c r="C32" s="11">
        <v>2106</v>
      </c>
      <c r="D32" s="11">
        <v>2312</v>
      </c>
      <c r="E32" s="11">
        <v>2391</v>
      </c>
      <c r="F32" s="11">
        <v>4606</v>
      </c>
      <c r="G32" s="11">
        <v>6163</v>
      </c>
      <c r="H32" s="11">
        <v>4360</v>
      </c>
      <c r="I32" s="6">
        <f t="shared" si="12"/>
        <v>2269.6666666666665</v>
      </c>
      <c r="J32" s="6">
        <f t="shared" si="13"/>
        <v>147.14052240403842</v>
      </c>
      <c r="K32" s="6">
        <f t="shared" si="14"/>
        <v>5043</v>
      </c>
      <c r="L32" s="6">
        <f t="shared" si="15"/>
        <v>977.71621649638189</v>
      </c>
      <c r="M32" s="7">
        <f t="shared" si="16"/>
        <v>0.45722970039079464</v>
      </c>
      <c r="N32" s="7">
        <f t="shared" si="17"/>
        <v>0.37514197631023855</v>
      </c>
      <c r="O32" s="7">
        <f t="shared" si="18"/>
        <v>0.54839449541284402</v>
      </c>
      <c r="P32" s="7">
        <f t="shared" si="19"/>
        <v>0.46025539070462579</v>
      </c>
      <c r="Q32" s="7">
        <f t="shared" si="20"/>
        <v>7.0762395593780308E-2</v>
      </c>
      <c r="R32" s="7">
        <v>0.45329999999999998</v>
      </c>
      <c r="S32" s="7">
        <f t="shared" si="10"/>
        <v>1.0153439018412218</v>
      </c>
      <c r="T32" s="7">
        <f t="shared" si="11"/>
        <v>101.53439018412217</v>
      </c>
      <c r="U32" s="7">
        <f t="shared" si="21"/>
        <v>15.610499800083899</v>
      </c>
      <c r="V32" s="7"/>
      <c r="W32" s="7"/>
      <c r="X32" s="7"/>
    </row>
    <row r="33" spans="1:24" ht="16" x14ac:dyDescent="0.15">
      <c r="A33" s="21"/>
      <c r="B33" s="9">
        <v>44734</v>
      </c>
      <c r="C33" s="5">
        <v>5500</v>
      </c>
      <c r="D33" s="5">
        <v>5307</v>
      </c>
      <c r="E33" s="5">
        <v>5371</v>
      </c>
      <c r="F33" s="5">
        <v>3823</v>
      </c>
      <c r="G33" s="5">
        <v>4974</v>
      </c>
      <c r="H33" s="5">
        <v>4278</v>
      </c>
      <c r="I33" s="6">
        <f t="shared" si="12"/>
        <v>5392.666666666667</v>
      </c>
      <c r="J33" s="6">
        <f t="shared" si="13"/>
        <v>98.307341197559268</v>
      </c>
      <c r="K33" s="6">
        <f t="shared" si="14"/>
        <v>4358.333333333333</v>
      </c>
      <c r="L33" s="6">
        <f t="shared" si="15"/>
        <v>579.68985960885334</v>
      </c>
      <c r="M33" s="7">
        <f t="shared" si="16"/>
        <v>1.4386607376405964</v>
      </c>
      <c r="N33" s="7">
        <f t="shared" si="17"/>
        <v>1.0669481302774426</v>
      </c>
      <c r="O33" s="7">
        <f t="shared" si="18"/>
        <v>1.2554932211313699</v>
      </c>
      <c r="P33" s="7">
        <f t="shared" si="19"/>
        <v>1.253700696349803</v>
      </c>
      <c r="Q33" s="7">
        <f t="shared" si="20"/>
        <v>0.15175632985589804</v>
      </c>
      <c r="R33" s="7">
        <v>1.3887499912880801</v>
      </c>
      <c r="S33" s="7">
        <f t="shared" si="10"/>
        <v>0.90275478251271313</v>
      </c>
      <c r="T33" s="7">
        <f t="shared" si="11"/>
        <v>90.275478251271309</v>
      </c>
      <c r="U33" s="7">
        <f t="shared" si="21"/>
        <v>10.927548573025909</v>
      </c>
      <c r="V33" s="7"/>
      <c r="W33" s="7"/>
      <c r="X33" s="7"/>
    </row>
    <row r="34" spans="1:24" ht="16" x14ac:dyDescent="0.15">
      <c r="A34" s="21"/>
      <c r="B34" s="9">
        <v>44699</v>
      </c>
      <c r="C34" s="5">
        <v>3639</v>
      </c>
      <c r="D34" s="5">
        <v>3244</v>
      </c>
      <c r="E34" s="5">
        <v>3136</v>
      </c>
      <c r="F34" s="5">
        <v>5540</v>
      </c>
      <c r="G34" s="5">
        <v>4560</v>
      </c>
      <c r="H34" s="5">
        <v>4850</v>
      </c>
      <c r="I34" s="6">
        <f t="shared" si="12"/>
        <v>3339.6666666666665</v>
      </c>
      <c r="J34" s="6">
        <f t="shared" si="13"/>
        <v>264.79488917525077</v>
      </c>
      <c r="K34" s="6">
        <f t="shared" si="14"/>
        <v>4983.333333333333</v>
      </c>
      <c r="L34" s="6">
        <f t="shared" si="15"/>
        <v>503.42162581014867</v>
      </c>
      <c r="M34" s="7">
        <f t="shared" si="16"/>
        <v>0.65685920577617329</v>
      </c>
      <c r="N34" s="7">
        <f t="shared" si="17"/>
        <v>0.71140350877192982</v>
      </c>
      <c r="O34" s="7">
        <f t="shared" si="18"/>
        <v>0.64659793814432986</v>
      </c>
      <c r="P34" s="7">
        <f t="shared" si="19"/>
        <v>0.67162021756414436</v>
      </c>
      <c r="Q34" s="7">
        <f t="shared" si="20"/>
        <v>2.8441238813217168E-2</v>
      </c>
      <c r="R34" s="7">
        <v>1.4747244661151999</v>
      </c>
      <c r="S34" s="7">
        <f t="shared" si="10"/>
        <v>0.45542081452907823</v>
      </c>
      <c r="T34" s="7">
        <f t="shared" si="11"/>
        <v>45.542081452907823</v>
      </c>
      <c r="U34" s="7">
        <f t="shared" si="21"/>
        <v>1.9285798443514426</v>
      </c>
      <c r="V34" s="7"/>
      <c r="W34" s="7"/>
      <c r="X34" s="7"/>
    </row>
    <row r="35" spans="1:24" ht="16" x14ac:dyDescent="0.15">
      <c r="A35" s="21"/>
      <c r="B35" s="9">
        <v>44754</v>
      </c>
      <c r="C35" s="5">
        <v>3524</v>
      </c>
      <c r="D35" s="5">
        <v>3581</v>
      </c>
      <c r="E35" s="5">
        <v>3577</v>
      </c>
      <c r="F35" s="5">
        <v>5164</v>
      </c>
      <c r="G35" s="5">
        <v>7145</v>
      </c>
      <c r="H35" s="5">
        <v>4516</v>
      </c>
      <c r="I35" s="6">
        <f t="shared" si="12"/>
        <v>3560.6666666666665</v>
      </c>
      <c r="J35" s="6">
        <f t="shared" si="13"/>
        <v>31.817186131607137</v>
      </c>
      <c r="K35" s="6">
        <f t="shared" si="14"/>
        <v>5608.333333333333</v>
      </c>
      <c r="L35" s="6">
        <f t="shared" si="15"/>
        <v>1369.6657743162511</v>
      </c>
      <c r="M35" s="7">
        <f t="shared" si="16"/>
        <v>0.68241673121611157</v>
      </c>
      <c r="N35" s="7">
        <f t="shared" si="17"/>
        <v>0.50118964310706793</v>
      </c>
      <c r="O35" s="7">
        <f t="shared" si="18"/>
        <v>0.79207263064658995</v>
      </c>
      <c r="P35" s="7">
        <f t="shared" si="19"/>
        <v>0.65855966832325652</v>
      </c>
      <c r="Q35" s="7">
        <f t="shared" si="20"/>
        <v>0.11994470308544838</v>
      </c>
      <c r="R35" s="7">
        <v>0.73329999999999995</v>
      </c>
      <c r="S35" s="7">
        <f t="shared" ref="S35:S62" si="22">P35/R35</f>
        <v>0.89807673301957802</v>
      </c>
      <c r="T35" s="7">
        <f t="shared" ref="T35:T62" si="23">S35*100</f>
        <v>89.807673301957806</v>
      </c>
      <c r="U35" s="7">
        <f t="shared" si="21"/>
        <v>16.356839367986961</v>
      </c>
      <c r="V35" s="7"/>
      <c r="W35" s="7"/>
      <c r="X35" s="7"/>
    </row>
    <row r="36" spans="1:24" ht="16" x14ac:dyDescent="0.15">
      <c r="A36" s="20" t="s">
        <v>24</v>
      </c>
      <c r="B36" s="9">
        <v>45481</v>
      </c>
      <c r="C36" s="5">
        <v>40998</v>
      </c>
      <c r="D36" s="5">
        <v>42357</v>
      </c>
      <c r="E36" s="5">
        <v>39676</v>
      </c>
      <c r="F36" s="5">
        <v>211573</v>
      </c>
      <c r="G36" s="5">
        <v>207802</v>
      </c>
      <c r="H36" s="5">
        <v>202884</v>
      </c>
      <c r="I36" s="6">
        <f t="shared" si="12"/>
        <v>41010.333333333336</v>
      </c>
      <c r="J36" s="6">
        <f t="shared" si="13"/>
        <v>1340.5425518547829</v>
      </c>
      <c r="K36" s="6">
        <f t="shared" si="14"/>
        <v>207419.66666666666</v>
      </c>
      <c r="L36" s="6">
        <f t="shared" si="15"/>
        <v>4357.099302670681</v>
      </c>
      <c r="M36" s="7">
        <f t="shared" si="16"/>
        <v>0.19377708875896263</v>
      </c>
      <c r="N36" s="7">
        <f t="shared" si="17"/>
        <v>0.20383345684834603</v>
      </c>
      <c r="O36" s="7">
        <f t="shared" si="18"/>
        <v>0.19556002444746751</v>
      </c>
      <c r="P36" s="7">
        <f t="shared" si="19"/>
        <v>0.19772352335159207</v>
      </c>
      <c r="Q36" s="7">
        <f t="shared" si="20"/>
        <v>4.3812616461778274E-3</v>
      </c>
      <c r="R36" s="7">
        <v>0.242568131577375</v>
      </c>
      <c r="S36" s="7">
        <f t="shared" si="22"/>
        <v>0.8151257218573319</v>
      </c>
      <c r="T36" s="7">
        <f t="shared" si="23"/>
        <v>81.512572185733191</v>
      </c>
      <c r="U36" s="7">
        <f t="shared" si="21"/>
        <v>1.8061983730868956</v>
      </c>
      <c r="V36" s="7">
        <f>AVERAGE(T36:T38)</f>
        <v>73.634797106869641</v>
      </c>
      <c r="W36" s="7">
        <f>SQRT((U36^2+U37^2+U38^2)/3)</f>
        <v>3.2488207694988422</v>
      </c>
      <c r="X36" s="7">
        <f>STDEV(T36:T38)</f>
        <v>9.3432073366935242</v>
      </c>
    </row>
    <row r="37" spans="1:24" ht="16" x14ac:dyDescent="0.15">
      <c r="A37" s="21"/>
      <c r="B37" s="9">
        <v>45488</v>
      </c>
      <c r="C37" s="5">
        <v>40682</v>
      </c>
      <c r="D37" s="5">
        <v>41217</v>
      </c>
      <c r="E37" s="5">
        <v>40472</v>
      </c>
      <c r="F37" s="5">
        <v>233737</v>
      </c>
      <c r="G37" s="5">
        <v>242160</v>
      </c>
      <c r="H37" s="5">
        <v>214800</v>
      </c>
      <c r="I37" s="6">
        <f t="shared" si="12"/>
        <v>40790.333333333336</v>
      </c>
      <c r="J37" s="6">
        <f t="shared" si="13"/>
        <v>384.13322341777905</v>
      </c>
      <c r="K37" s="6">
        <f t="shared" si="14"/>
        <v>230232.33333333334</v>
      </c>
      <c r="L37" s="6">
        <f t="shared" si="15"/>
        <v>14012.652009285513</v>
      </c>
      <c r="M37" s="7">
        <f t="shared" si="16"/>
        <v>0.17405032151520727</v>
      </c>
      <c r="N37" s="7">
        <f t="shared" si="17"/>
        <v>0.17020564915758177</v>
      </c>
      <c r="O37" s="7">
        <f t="shared" si="18"/>
        <v>0.18841713221601489</v>
      </c>
      <c r="P37" s="7">
        <f t="shared" si="19"/>
        <v>0.17755770096293463</v>
      </c>
      <c r="Q37" s="7">
        <f t="shared" si="20"/>
        <v>7.8375511370858859E-3</v>
      </c>
      <c r="R37" s="7">
        <v>0.233384231362077</v>
      </c>
      <c r="S37" s="7">
        <f t="shared" si="22"/>
        <v>0.7607956198526028</v>
      </c>
      <c r="T37" s="7">
        <f t="shared" si="23"/>
        <v>76.079561985260284</v>
      </c>
      <c r="U37" s="7">
        <f t="shared" si="21"/>
        <v>3.3582179444362508</v>
      </c>
      <c r="V37" s="7"/>
      <c r="W37" s="7"/>
      <c r="X37" s="7"/>
    </row>
    <row r="38" spans="1:24" ht="16" x14ac:dyDescent="0.15">
      <c r="A38" s="21"/>
      <c r="B38" s="9">
        <v>45491</v>
      </c>
      <c r="C38" s="5">
        <v>30758</v>
      </c>
      <c r="D38" s="5">
        <v>30207</v>
      </c>
      <c r="E38" s="5">
        <v>31040</v>
      </c>
      <c r="F38" s="5">
        <v>183717</v>
      </c>
      <c r="G38" s="5">
        <v>170677</v>
      </c>
      <c r="H38" s="5">
        <v>205750</v>
      </c>
      <c r="I38" s="6">
        <f t="shared" si="12"/>
        <v>30668.333333333332</v>
      </c>
      <c r="J38" s="6">
        <f t="shared" si="13"/>
        <v>423.67715696427786</v>
      </c>
      <c r="K38" s="6">
        <f t="shared" si="14"/>
        <v>186714.66666666666</v>
      </c>
      <c r="L38" s="6">
        <f t="shared" si="15"/>
        <v>17727.615077424638</v>
      </c>
      <c r="M38" s="7">
        <f t="shared" si="16"/>
        <v>0.16742054355340005</v>
      </c>
      <c r="N38" s="7">
        <f t="shared" si="17"/>
        <v>0.17698342483169965</v>
      </c>
      <c r="O38" s="7">
        <f t="shared" si="18"/>
        <v>0.15086269744835967</v>
      </c>
      <c r="P38" s="7">
        <f t="shared" si="19"/>
        <v>0.16508888861115312</v>
      </c>
      <c r="Q38" s="7">
        <f t="shared" si="20"/>
        <v>1.0790445181918126E-2</v>
      </c>
      <c r="R38" s="7">
        <v>0.26075344023989799</v>
      </c>
      <c r="S38" s="7">
        <f t="shared" si="22"/>
        <v>0.6331225714961547</v>
      </c>
      <c r="T38" s="7">
        <f t="shared" si="23"/>
        <v>63.312257149615469</v>
      </c>
      <c r="U38" s="7">
        <f t="shared" si="21"/>
        <v>4.1381794127014073</v>
      </c>
      <c r="V38" s="7"/>
      <c r="W38" s="7"/>
      <c r="X38" s="7"/>
    </row>
    <row r="39" spans="1:24" ht="16" x14ac:dyDescent="0.15">
      <c r="A39" s="20" t="s">
        <v>25</v>
      </c>
      <c r="B39" s="9">
        <v>44734</v>
      </c>
      <c r="C39" s="5">
        <v>1925</v>
      </c>
      <c r="D39" s="5">
        <v>1790</v>
      </c>
      <c r="E39" s="5">
        <v>1891</v>
      </c>
      <c r="F39" s="5">
        <v>3079</v>
      </c>
      <c r="G39" s="5">
        <v>2552</v>
      </c>
      <c r="H39" s="5">
        <v>2593</v>
      </c>
      <c r="I39" s="6">
        <f t="shared" si="12"/>
        <v>1868.6666666666667</v>
      </c>
      <c r="J39" s="6">
        <f t="shared" si="13"/>
        <v>70.216332383095406</v>
      </c>
      <c r="K39" s="6">
        <f t="shared" si="14"/>
        <v>2741.3333333333335</v>
      </c>
      <c r="L39" s="6">
        <f t="shared" si="15"/>
        <v>293.14558385439364</v>
      </c>
      <c r="M39" s="7">
        <f t="shared" si="16"/>
        <v>0.62520298798311136</v>
      </c>
      <c r="N39" s="7">
        <f t="shared" si="17"/>
        <v>0.70141065830721006</v>
      </c>
      <c r="O39" s="7">
        <f t="shared" si="18"/>
        <v>0.72927111453914384</v>
      </c>
      <c r="P39" s="7">
        <f t="shared" si="19"/>
        <v>0.68529492027648831</v>
      </c>
      <c r="Q39" s="7">
        <f t="shared" si="20"/>
        <v>4.3987358035589681E-2</v>
      </c>
      <c r="R39" s="7">
        <v>1.3887499912880801</v>
      </c>
      <c r="S39" s="7">
        <f t="shared" si="22"/>
        <v>0.49346169186353706</v>
      </c>
      <c r="T39" s="7">
        <f t="shared" si="23"/>
        <v>49.346169186353706</v>
      </c>
      <c r="U39" s="7">
        <f t="shared" si="21"/>
        <v>3.1674065390841841</v>
      </c>
      <c r="V39" s="7">
        <f>AVERAGE(T39:T41)</f>
        <v>52.745945329697726</v>
      </c>
      <c r="W39" s="7">
        <f>SQRT((U39^2+U40^2+U41^2)/3)</f>
        <v>5.4096336418063267</v>
      </c>
      <c r="X39" s="7">
        <f>STDEV(T39:T41)</f>
        <v>7.5295343296473938</v>
      </c>
    </row>
    <row r="40" spans="1:24" ht="16" x14ac:dyDescent="0.15">
      <c r="A40" s="21"/>
      <c r="B40" s="9">
        <v>44750</v>
      </c>
      <c r="C40" s="11">
        <v>956</v>
      </c>
      <c r="D40" s="11">
        <v>962</v>
      </c>
      <c r="E40" s="11">
        <v>1257</v>
      </c>
      <c r="F40" s="11">
        <v>3970</v>
      </c>
      <c r="G40" s="11">
        <v>2887</v>
      </c>
      <c r="H40" s="11">
        <v>4823</v>
      </c>
      <c r="I40" s="6">
        <f t="shared" si="12"/>
        <v>1058.3333333333333</v>
      </c>
      <c r="J40" s="6">
        <f t="shared" si="13"/>
        <v>172.07653336040116</v>
      </c>
      <c r="K40" s="6">
        <f t="shared" si="14"/>
        <v>3893.3333333333335</v>
      </c>
      <c r="L40" s="6">
        <f t="shared" si="15"/>
        <v>970.27435982475185</v>
      </c>
      <c r="M40" s="7">
        <f t="shared" si="16"/>
        <v>0.24080604534005037</v>
      </c>
      <c r="N40" s="7">
        <f t="shared" si="17"/>
        <v>0.33321787322480084</v>
      </c>
      <c r="O40" s="7">
        <f t="shared" si="18"/>
        <v>0.26062616628654367</v>
      </c>
      <c r="P40" s="7">
        <f t="shared" si="19"/>
        <v>0.27821669495046497</v>
      </c>
      <c r="Q40" s="7">
        <f t="shared" si="20"/>
        <v>3.9724522294231818E-2</v>
      </c>
      <c r="R40" s="7">
        <v>0.45329999999999998</v>
      </c>
      <c r="S40" s="7">
        <f t="shared" si="22"/>
        <v>0.61375842698095073</v>
      </c>
      <c r="T40" s="7">
        <f t="shared" si="23"/>
        <v>61.37584269809507</v>
      </c>
      <c r="U40" s="7">
        <f t="shared" si="21"/>
        <v>8.7634066389216461</v>
      </c>
      <c r="V40" s="7"/>
      <c r="W40" s="7"/>
      <c r="X40" s="7"/>
    </row>
    <row r="41" spans="1:24" ht="16" x14ac:dyDescent="0.15">
      <c r="A41" s="21"/>
      <c r="B41" s="9">
        <v>44754</v>
      </c>
      <c r="C41" s="5">
        <v>1755</v>
      </c>
      <c r="D41" s="5">
        <v>1566</v>
      </c>
      <c r="E41" s="5">
        <v>1918</v>
      </c>
      <c r="F41" s="5">
        <v>4942</v>
      </c>
      <c r="G41" s="5">
        <v>4627</v>
      </c>
      <c r="H41" s="5">
        <v>5453</v>
      </c>
      <c r="I41" s="6">
        <f t="shared" si="12"/>
        <v>1746.3333333333333</v>
      </c>
      <c r="J41" s="6">
        <f t="shared" si="13"/>
        <v>176.15996518316339</v>
      </c>
      <c r="K41" s="6">
        <f t="shared" si="14"/>
        <v>5007.333333333333</v>
      </c>
      <c r="L41" s="6">
        <f t="shared" si="15"/>
        <v>416.85768954564497</v>
      </c>
      <c r="M41" s="7">
        <f t="shared" si="16"/>
        <v>0.35511938486442735</v>
      </c>
      <c r="N41" s="7">
        <f t="shared" si="17"/>
        <v>0.33844823859952455</v>
      </c>
      <c r="O41" s="7">
        <f t="shared" si="18"/>
        <v>0.35173299101412064</v>
      </c>
      <c r="P41" s="7">
        <f t="shared" si="19"/>
        <v>0.34843353815935751</v>
      </c>
      <c r="Q41" s="7">
        <f t="shared" si="20"/>
        <v>7.1947467549617521E-3</v>
      </c>
      <c r="R41" s="7">
        <v>0.73329999999999995</v>
      </c>
      <c r="S41" s="7">
        <f t="shared" si="22"/>
        <v>0.47515824104644422</v>
      </c>
      <c r="T41" s="7">
        <f t="shared" si="23"/>
        <v>47.515824104644423</v>
      </c>
      <c r="U41" s="7">
        <f t="shared" si="21"/>
        <v>0.9811464277869566</v>
      </c>
      <c r="V41" s="7"/>
      <c r="W41" s="7"/>
      <c r="X41" s="7"/>
    </row>
    <row r="42" spans="1:24" ht="16" x14ac:dyDescent="0.15">
      <c r="A42" s="20" t="s">
        <v>26</v>
      </c>
      <c r="B42" s="9">
        <v>45481</v>
      </c>
      <c r="C42" s="5">
        <v>46999</v>
      </c>
      <c r="D42" s="5">
        <v>47199</v>
      </c>
      <c r="E42" s="5">
        <v>57891</v>
      </c>
      <c r="F42" s="5">
        <v>161263</v>
      </c>
      <c r="G42" s="5">
        <v>171595</v>
      </c>
      <c r="H42" s="5">
        <v>199653</v>
      </c>
      <c r="I42" s="6">
        <f t="shared" si="12"/>
        <v>50696.333333333336</v>
      </c>
      <c r="J42" s="6">
        <f t="shared" si="13"/>
        <v>6231.5665232213751</v>
      </c>
      <c r="K42" s="6">
        <f t="shared" si="14"/>
        <v>177503.66666666666</v>
      </c>
      <c r="L42" s="6">
        <f t="shared" si="15"/>
        <v>19865.353793308925</v>
      </c>
      <c r="M42" s="7">
        <f t="shared" si="16"/>
        <v>0.29144317047307816</v>
      </c>
      <c r="N42" s="7">
        <f t="shared" si="17"/>
        <v>0.27506046213467761</v>
      </c>
      <c r="O42" s="7">
        <f t="shared" si="18"/>
        <v>0.28995807726405315</v>
      </c>
      <c r="P42" s="7">
        <f t="shared" si="19"/>
        <v>0.28548723662393627</v>
      </c>
      <c r="Q42" s="7">
        <f t="shared" si="20"/>
        <v>7.3977291627122556E-3</v>
      </c>
      <c r="R42" s="7">
        <v>0.242568131577375</v>
      </c>
      <c r="S42" s="7">
        <f t="shared" si="22"/>
        <v>1.1769362890642987</v>
      </c>
      <c r="T42" s="7">
        <f t="shared" si="23"/>
        <v>117.69362890642986</v>
      </c>
      <c r="U42" s="7">
        <f t="shared" si="21"/>
        <v>3.04975312074435</v>
      </c>
      <c r="V42" s="7">
        <f>AVERAGE(T42:T44)</f>
        <v>101.37978705604375</v>
      </c>
      <c r="W42" s="7">
        <f>SQRT((U42^2+U43^2+U44^2)/3)</f>
        <v>4.4597759738512543</v>
      </c>
      <c r="X42" s="7">
        <f>STDEV(T42:T44)</f>
        <v>14.478713467353128</v>
      </c>
    </row>
    <row r="43" spans="1:24" ht="16" x14ac:dyDescent="0.15">
      <c r="A43" s="21"/>
      <c r="B43" s="9">
        <v>45488</v>
      </c>
      <c r="C43" s="5">
        <v>49694</v>
      </c>
      <c r="D43" s="5">
        <v>49951</v>
      </c>
      <c r="E43" s="5">
        <v>46501</v>
      </c>
      <c r="F43" s="5">
        <v>213872</v>
      </c>
      <c r="G43" s="5">
        <v>222792</v>
      </c>
      <c r="H43" s="5">
        <v>213000</v>
      </c>
      <c r="I43" s="6">
        <f t="shared" si="12"/>
        <v>48715.333333333336</v>
      </c>
      <c r="J43" s="6">
        <f t="shared" si="13"/>
        <v>1921.9693892810399</v>
      </c>
      <c r="K43" s="6">
        <f t="shared" si="14"/>
        <v>216554.66666666666</v>
      </c>
      <c r="L43" s="6">
        <f t="shared" si="15"/>
        <v>5419.2565295742679</v>
      </c>
      <c r="M43" s="7">
        <f t="shared" si="16"/>
        <v>0.2323539313234084</v>
      </c>
      <c r="N43" s="7">
        <f t="shared" si="17"/>
        <v>0.22420463930482243</v>
      </c>
      <c r="O43" s="7">
        <f t="shared" si="18"/>
        <v>0.21831455399061034</v>
      </c>
      <c r="P43" s="7">
        <f t="shared" si="19"/>
        <v>0.22495770820628036</v>
      </c>
      <c r="Q43" s="7">
        <f t="shared" si="20"/>
        <v>5.7562350861726915E-3</v>
      </c>
      <c r="R43" s="7">
        <v>0.233384231362077</v>
      </c>
      <c r="S43" s="7">
        <f t="shared" si="22"/>
        <v>0.96389420524849612</v>
      </c>
      <c r="T43" s="7">
        <f t="shared" si="23"/>
        <v>96.389420524849612</v>
      </c>
      <c r="U43" s="7">
        <f t="shared" si="21"/>
        <v>2.4664198830307229</v>
      </c>
      <c r="V43" s="7"/>
      <c r="W43" s="7"/>
      <c r="X43" s="7"/>
    </row>
    <row r="44" spans="1:24" ht="16" x14ac:dyDescent="0.15">
      <c r="A44" s="21"/>
      <c r="B44" s="9">
        <v>45491</v>
      </c>
      <c r="C44" s="5">
        <v>37291</v>
      </c>
      <c r="D44" s="5">
        <v>38105</v>
      </c>
      <c r="E44" s="5">
        <v>39339</v>
      </c>
      <c r="F44" s="5">
        <v>156232</v>
      </c>
      <c r="G44" s="5">
        <v>150091</v>
      </c>
      <c r="H44" s="5">
        <v>185644</v>
      </c>
      <c r="I44" s="6">
        <f t="shared" si="12"/>
        <v>38245</v>
      </c>
      <c r="J44" s="6">
        <f t="shared" si="13"/>
        <v>1031.1527529905547</v>
      </c>
      <c r="K44" s="6">
        <f t="shared" si="14"/>
        <v>163989</v>
      </c>
      <c r="L44" s="6">
        <f t="shared" si="15"/>
        <v>19003.479655052652</v>
      </c>
      <c r="M44" s="7">
        <f t="shared" si="16"/>
        <v>0.23868989707614316</v>
      </c>
      <c r="N44" s="7">
        <f t="shared" si="17"/>
        <v>0.25387931321664858</v>
      </c>
      <c r="O44" s="7">
        <f t="shared" si="18"/>
        <v>0.21190558272823254</v>
      </c>
      <c r="P44" s="7">
        <f t="shared" si="19"/>
        <v>0.2348249310070081</v>
      </c>
      <c r="Q44" s="7">
        <f t="shared" si="20"/>
        <v>1.7352271413568515E-2</v>
      </c>
      <c r="R44" s="7">
        <v>0.26075344023989799</v>
      </c>
      <c r="S44" s="7">
        <f t="shared" si="22"/>
        <v>0.90056311736851802</v>
      </c>
      <c r="T44" s="7">
        <f t="shared" si="23"/>
        <v>90.056311736851796</v>
      </c>
      <c r="U44" s="7">
        <f t="shared" si="21"/>
        <v>6.6546663382865061</v>
      </c>
      <c r="V44" s="7"/>
      <c r="W44" s="7"/>
      <c r="X44" s="7"/>
    </row>
    <row r="45" spans="1:24" ht="16" x14ac:dyDescent="0.15">
      <c r="A45" s="20" t="s">
        <v>27</v>
      </c>
      <c r="B45" s="9">
        <v>45481</v>
      </c>
      <c r="C45" s="5">
        <v>10933</v>
      </c>
      <c r="D45" s="5">
        <v>9689</v>
      </c>
      <c r="E45" s="5">
        <v>11252</v>
      </c>
      <c r="F45" s="5">
        <v>35786</v>
      </c>
      <c r="G45" s="5">
        <v>31913</v>
      </c>
      <c r="H45" s="5">
        <v>40602</v>
      </c>
      <c r="I45" s="6">
        <f t="shared" si="12"/>
        <v>10624.666666666666</v>
      </c>
      <c r="J45" s="6">
        <f t="shared" si="13"/>
        <v>825.85975403414193</v>
      </c>
      <c r="K45" s="6">
        <f t="shared" si="14"/>
        <v>36100.333333333336</v>
      </c>
      <c r="L45" s="6">
        <f t="shared" si="15"/>
        <v>4353.020139320899</v>
      </c>
      <c r="M45" s="7">
        <f t="shared" si="16"/>
        <v>0.30551053484602919</v>
      </c>
      <c r="N45" s="7">
        <f t="shared" si="17"/>
        <v>0.30360668066305269</v>
      </c>
      <c r="O45" s="7">
        <f t="shared" si="18"/>
        <v>0.27712920545785924</v>
      </c>
      <c r="P45" s="7">
        <f t="shared" si="19"/>
        <v>0.29541547365564702</v>
      </c>
      <c r="Q45" s="7">
        <f t="shared" si="20"/>
        <v>1.2953683353614867E-2</v>
      </c>
      <c r="R45" s="7">
        <v>0.242568131577375</v>
      </c>
      <c r="S45" s="7">
        <f t="shared" si="22"/>
        <v>1.217865973302493</v>
      </c>
      <c r="T45" s="7">
        <f t="shared" si="23"/>
        <v>121.78659733024931</v>
      </c>
      <c r="U45" s="7">
        <f t="shared" si="21"/>
        <v>5.3402247316576572</v>
      </c>
      <c r="V45" s="7">
        <f>AVERAGE(T45:T47)</f>
        <v>94.064220323409586</v>
      </c>
      <c r="W45" s="7">
        <f>SQRT((U45^2+U46^2+U47^2)/3)</f>
        <v>3.4070468686215207</v>
      </c>
      <c r="X45" s="7">
        <f>STDEV(T45:T47)</f>
        <v>25.359904426873385</v>
      </c>
    </row>
    <row r="46" spans="1:24" ht="16" x14ac:dyDescent="0.15">
      <c r="A46" s="21"/>
      <c r="B46" s="9">
        <v>45488</v>
      </c>
      <c r="C46" s="5">
        <v>16755</v>
      </c>
      <c r="D46" s="5">
        <v>17066</v>
      </c>
      <c r="E46" s="5">
        <v>16882</v>
      </c>
      <c r="F46" s="5">
        <v>82791</v>
      </c>
      <c r="G46" s="5">
        <v>81370</v>
      </c>
      <c r="H46" s="5">
        <v>81703</v>
      </c>
      <c r="I46" s="6">
        <f t="shared" si="12"/>
        <v>16901</v>
      </c>
      <c r="J46" s="6">
        <f t="shared" si="13"/>
        <v>156.36815532582074</v>
      </c>
      <c r="K46" s="6">
        <f t="shared" si="14"/>
        <v>81954.666666666672</v>
      </c>
      <c r="L46" s="6">
        <f t="shared" si="15"/>
        <v>743.1771883833178</v>
      </c>
      <c r="M46" s="7">
        <f t="shared" si="16"/>
        <v>0.2023770699713737</v>
      </c>
      <c r="N46" s="7">
        <f t="shared" si="17"/>
        <v>0.20973331694727787</v>
      </c>
      <c r="O46" s="7">
        <f t="shared" si="18"/>
        <v>0.20662643966561817</v>
      </c>
      <c r="P46" s="7">
        <f t="shared" si="19"/>
        <v>0.20624560886142321</v>
      </c>
      <c r="Q46" s="7">
        <f t="shared" si="20"/>
        <v>3.0152243110248187E-3</v>
      </c>
      <c r="R46" s="7">
        <v>0.233384231362077</v>
      </c>
      <c r="S46" s="7">
        <f t="shared" si="22"/>
        <v>0.88371698318147984</v>
      </c>
      <c r="T46" s="7">
        <f t="shared" si="23"/>
        <v>88.371698318147978</v>
      </c>
      <c r="U46" s="7">
        <f t="shared" si="21"/>
        <v>1.2919571701255768</v>
      </c>
      <c r="V46" s="7"/>
      <c r="W46" s="7"/>
      <c r="X46" s="7"/>
    </row>
    <row r="47" spans="1:24" ht="16" x14ac:dyDescent="0.15">
      <c r="A47" s="21"/>
      <c r="B47" s="9">
        <v>45491</v>
      </c>
      <c r="C47" s="5">
        <v>7425</v>
      </c>
      <c r="D47" s="5">
        <v>7968</v>
      </c>
      <c r="E47" s="5">
        <v>8128</v>
      </c>
      <c r="F47" s="5">
        <v>41233</v>
      </c>
      <c r="G47" s="5">
        <v>41247</v>
      </c>
      <c r="H47" s="5">
        <v>42724</v>
      </c>
      <c r="I47" s="6">
        <f t="shared" si="12"/>
        <v>7840.333333333333</v>
      </c>
      <c r="J47" s="6">
        <f t="shared" si="13"/>
        <v>368.47840280447014</v>
      </c>
      <c r="K47" s="6">
        <f t="shared" si="14"/>
        <v>41734.666666666664</v>
      </c>
      <c r="L47" s="6">
        <f t="shared" si="15"/>
        <v>856.81639417866734</v>
      </c>
      <c r="M47" s="7">
        <f t="shared" si="16"/>
        <v>0.18007421240268717</v>
      </c>
      <c r="N47" s="7">
        <f t="shared" si="17"/>
        <v>0.19317768564986545</v>
      </c>
      <c r="O47" s="7">
        <f t="shared" si="18"/>
        <v>0.1902443591424024</v>
      </c>
      <c r="P47" s="7">
        <f t="shared" si="19"/>
        <v>0.18783208573165169</v>
      </c>
      <c r="Q47" s="7">
        <f t="shared" si="20"/>
        <v>5.6148345206272062E-3</v>
      </c>
      <c r="R47" s="7">
        <v>0.26075344023989799</v>
      </c>
      <c r="S47" s="7">
        <f t="shared" si="22"/>
        <v>0.72034365321831495</v>
      </c>
      <c r="T47" s="7">
        <f t="shared" si="23"/>
        <v>72.034365321831501</v>
      </c>
      <c r="U47" s="7">
        <f t="shared" si="21"/>
        <v>2.1533117704838158</v>
      </c>
      <c r="V47" s="7"/>
      <c r="W47" s="7"/>
      <c r="X47" s="7"/>
    </row>
    <row r="48" spans="1:24" ht="16" x14ac:dyDescent="0.15">
      <c r="A48" s="20" t="s">
        <v>28</v>
      </c>
      <c r="B48" s="9">
        <v>44708</v>
      </c>
      <c r="C48" s="5">
        <v>1578</v>
      </c>
      <c r="D48" s="5">
        <v>1556</v>
      </c>
      <c r="E48" s="5">
        <v>1829</v>
      </c>
      <c r="F48" s="5">
        <v>1341</v>
      </c>
      <c r="G48" s="5">
        <v>874</v>
      </c>
      <c r="H48" s="5">
        <v>1115</v>
      </c>
      <c r="I48" s="6">
        <f t="shared" si="12"/>
        <v>1654.3333333333333</v>
      </c>
      <c r="J48" s="6">
        <f t="shared" si="13"/>
        <v>151.66520145812399</v>
      </c>
      <c r="K48" s="6">
        <f t="shared" si="14"/>
        <v>1110</v>
      </c>
      <c r="L48" s="6">
        <f t="shared" si="15"/>
        <v>233.54014644167714</v>
      </c>
      <c r="M48" s="7">
        <f t="shared" si="16"/>
        <v>1.1767337807606264</v>
      </c>
      <c r="N48" s="7">
        <f t="shared" si="17"/>
        <v>1.7803203661327232</v>
      </c>
      <c r="O48" s="7">
        <f t="shared" si="18"/>
        <v>1.6403587443946188</v>
      </c>
      <c r="P48" s="7">
        <f t="shared" si="19"/>
        <v>1.5324709637626561</v>
      </c>
      <c r="Q48" s="7">
        <f t="shared" si="20"/>
        <v>0.2579522196293394</v>
      </c>
      <c r="R48" s="7">
        <v>1.5672999999999999</v>
      </c>
      <c r="S48" s="7">
        <f t="shared" si="22"/>
        <v>0.97777768376357821</v>
      </c>
      <c r="T48" s="7">
        <f t="shared" si="23"/>
        <v>97.777768376357827</v>
      </c>
      <c r="U48" s="7">
        <f t="shared" si="21"/>
        <v>16.458381907059234</v>
      </c>
      <c r="V48" s="7">
        <f>AVERAGE(T48:T51)</f>
        <v>90.72973845501042</v>
      </c>
      <c r="W48" s="7">
        <f>SQRT((U48^2+U49^2+U50^2+U51^2)/4)</f>
        <v>14.327273849306174</v>
      </c>
      <c r="X48" s="7">
        <f>STDEV(T48:T51)</f>
        <v>13.416852511177764</v>
      </c>
    </row>
    <row r="49" spans="1:24" ht="16" x14ac:dyDescent="0.15">
      <c r="A49" s="21"/>
      <c r="B49" s="9">
        <v>44750</v>
      </c>
      <c r="C49" s="11">
        <v>2887</v>
      </c>
      <c r="D49" s="11">
        <v>2859</v>
      </c>
      <c r="E49" s="11">
        <v>2881</v>
      </c>
      <c r="F49" s="11">
        <v>4765</v>
      </c>
      <c r="G49" s="11">
        <v>7018</v>
      </c>
      <c r="H49" s="11">
        <v>6973</v>
      </c>
      <c r="I49" s="6">
        <f t="shared" si="12"/>
        <v>2875.6666666666665</v>
      </c>
      <c r="J49" s="6">
        <f t="shared" si="13"/>
        <v>14.742229591663987</v>
      </c>
      <c r="K49" s="6">
        <f t="shared" si="14"/>
        <v>6252</v>
      </c>
      <c r="L49" s="6">
        <f t="shared" si="15"/>
        <v>1287.9763196580907</v>
      </c>
      <c r="M49" s="7">
        <f t="shared" si="16"/>
        <v>0.60587618048268621</v>
      </c>
      <c r="N49" s="7">
        <f t="shared" si="17"/>
        <v>0.40738102023368483</v>
      </c>
      <c r="O49" s="7">
        <f t="shared" si="18"/>
        <v>0.41316506525168506</v>
      </c>
      <c r="P49" s="7">
        <f t="shared" si="19"/>
        <v>0.4754740886560187</v>
      </c>
      <c r="Q49" s="7">
        <f t="shared" si="20"/>
        <v>9.2238433633601846E-2</v>
      </c>
      <c r="R49" s="7">
        <v>0.45329999999999998</v>
      </c>
      <c r="S49" s="7">
        <f t="shared" si="22"/>
        <v>1.0489170276991369</v>
      </c>
      <c r="T49" s="7">
        <f t="shared" si="23"/>
        <v>104.89170276991369</v>
      </c>
      <c r="U49" s="7">
        <f t="shared" si="21"/>
        <v>20.348209493404333</v>
      </c>
      <c r="V49" s="7"/>
      <c r="W49" s="7"/>
      <c r="X49" s="7"/>
    </row>
    <row r="50" spans="1:24" ht="16" x14ac:dyDescent="0.15">
      <c r="A50" s="21"/>
      <c r="B50" s="9">
        <v>44699</v>
      </c>
      <c r="C50" s="5">
        <v>5070</v>
      </c>
      <c r="D50" s="5">
        <v>5269</v>
      </c>
      <c r="E50" s="5">
        <v>6209</v>
      </c>
      <c r="F50" s="5">
        <v>4750</v>
      </c>
      <c r="G50" s="5">
        <v>4215</v>
      </c>
      <c r="H50" s="5">
        <v>4197</v>
      </c>
      <c r="I50" s="6">
        <f t="shared" si="12"/>
        <v>5516</v>
      </c>
      <c r="J50" s="6">
        <f t="shared" si="13"/>
        <v>608.34776238595634</v>
      </c>
      <c r="K50" s="6">
        <f t="shared" si="14"/>
        <v>4387.333333333333</v>
      </c>
      <c r="L50" s="6">
        <f t="shared" si="15"/>
        <v>314.20746861482036</v>
      </c>
      <c r="M50" s="7">
        <f t="shared" si="16"/>
        <v>1.0673684210526315</v>
      </c>
      <c r="N50" s="7">
        <f t="shared" si="17"/>
        <v>1.2500593119810202</v>
      </c>
      <c r="O50" s="7">
        <f t="shared" si="18"/>
        <v>1.4793900405051228</v>
      </c>
      <c r="P50" s="7">
        <f t="shared" si="19"/>
        <v>1.265605924512925</v>
      </c>
      <c r="Q50" s="7">
        <f t="shared" si="20"/>
        <v>0.16856596452620798</v>
      </c>
      <c r="R50" s="7">
        <v>1.4747244661151999</v>
      </c>
      <c r="S50" s="7">
        <f t="shared" si="22"/>
        <v>0.85819822861341244</v>
      </c>
      <c r="T50" s="7">
        <f t="shared" si="23"/>
        <v>85.819822861341237</v>
      </c>
      <c r="U50" s="7">
        <f t="shared" si="21"/>
        <v>11.430336201734939</v>
      </c>
      <c r="V50" s="7"/>
      <c r="W50" s="7"/>
      <c r="X50" s="7"/>
    </row>
    <row r="51" spans="1:24" ht="16" x14ac:dyDescent="0.15">
      <c r="A51" s="21"/>
      <c r="B51" s="9">
        <v>44734</v>
      </c>
      <c r="C51" s="5">
        <v>5422</v>
      </c>
      <c r="D51" s="5">
        <v>5083</v>
      </c>
      <c r="E51" s="5">
        <v>5120</v>
      </c>
      <c r="F51" s="5">
        <v>5231</v>
      </c>
      <c r="G51" s="5">
        <v>5122</v>
      </c>
      <c r="H51" s="5">
        <v>4776</v>
      </c>
      <c r="I51" s="6">
        <f t="shared" si="12"/>
        <v>5208.333333333333</v>
      </c>
      <c r="J51" s="6">
        <f t="shared" si="13"/>
        <v>185.96325801978554</v>
      </c>
      <c r="K51" s="6">
        <f t="shared" si="14"/>
        <v>5043</v>
      </c>
      <c r="L51" s="6">
        <f t="shared" si="15"/>
        <v>237.56472802164888</v>
      </c>
      <c r="M51" s="7">
        <f t="shared" si="16"/>
        <v>1.0365130950105141</v>
      </c>
      <c r="N51" s="7">
        <f t="shared" si="17"/>
        <v>0.99238578680203049</v>
      </c>
      <c r="O51" s="7">
        <f t="shared" si="18"/>
        <v>1.0720268006700167</v>
      </c>
      <c r="P51" s="7">
        <f t="shared" si="19"/>
        <v>1.0336418941608538</v>
      </c>
      <c r="Q51" s="7">
        <f t="shared" si="20"/>
        <v>3.2576633939267054E-2</v>
      </c>
      <c r="R51" s="7">
        <v>1.3887499912880801</v>
      </c>
      <c r="S51" s="7">
        <f t="shared" si="22"/>
        <v>0.74429659812428894</v>
      </c>
      <c r="T51" s="7">
        <f t="shared" si="23"/>
        <v>74.429659812428895</v>
      </c>
      <c r="U51" s="7">
        <f t="shared" si="21"/>
        <v>2.3457522335645082</v>
      </c>
      <c r="V51" s="7"/>
      <c r="W51" s="7"/>
      <c r="X51" s="7"/>
    </row>
    <row r="52" spans="1:24" ht="16" x14ac:dyDescent="0.15">
      <c r="A52" s="20" t="s">
        <v>29</v>
      </c>
      <c r="B52" s="9">
        <v>44708</v>
      </c>
      <c r="C52" s="5">
        <v>2602</v>
      </c>
      <c r="D52" s="5">
        <v>2875</v>
      </c>
      <c r="E52" s="5">
        <v>3329</v>
      </c>
      <c r="F52" s="5">
        <v>2294</v>
      </c>
      <c r="G52" s="5">
        <v>2736</v>
      </c>
      <c r="H52" s="5">
        <v>2316</v>
      </c>
      <c r="I52" s="6">
        <f t="shared" si="12"/>
        <v>2935.3333333333335</v>
      </c>
      <c r="J52" s="6">
        <f t="shared" si="13"/>
        <v>367.23607302841856</v>
      </c>
      <c r="K52" s="6">
        <f t="shared" si="14"/>
        <v>2448.6666666666665</v>
      </c>
      <c r="L52" s="6">
        <f t="shared" si="15"/>
        <v>249.08097746181528</v>
      </c>
      <c r="M52" s="7">
        <f t="shared" si="16"/>
        <v>1.134263295553618</v>
      </c>
      <c r="N52" s="7">
        <f t="shared" si="17"/>
        <v>1.0508040935672514</v>
      </c>
      <c r="O52" s="7">
        <f t="shared" si="18"/>
        <v>1.4373920552677029</v>
      </c>
      <c r="P52" s="7">
        <f t="shared" si="19"/>
        <v>1.2074864814628574</v>
      </c>
      <c r="Q52" s="7">
        <f t="shared" si="20"/>
        <v>0.16609994832218994</v>
      </c>
      <c r="R52" s="7">
        <v>1.5672999999999999</v>
      </c>
      <c r="S52" s="7">
        <f t="shared" si="22"/>
        <v>0.77042460375349808</v>
      </c>
      <c r="T52" s="7">
        <f t="shared" si="23"/>
        <v>77.042460375349805</v>
      </c>
      <c r="U52" s="7">
        <f t="shared" si="21"/>
        <v>10.597840127747716</v>
      </c>
      <c r="V52" s="7">
        <f>AVERAGE(T52:T56)</f>
        <v>82.214519094941664</v>
      </c>
      <c r="W52" s="7">
        <f>SQRT((U52^2+U53^2+U54^2+U55^2+U56^2)/5)</f>
        <v>12.758683019385314</v>
      </c>
      <c r="X52" s="7">
        <f>STDEV(T52:T56)</f>
        <v>12.025984324922238</v>
      </c>
    </row>
    <row r="53" spans="1:24" ht="16" x14ac:dyDescent="0.15">
      <c r="A53" s="21"/>
      <c r="B53" s="9">
        <v>44750</v>
      </c>
      <c r="C53" s="11">
        <v>874</v>
      </c>
      <c r="D53" s="11">
        <v>918</v>
      </c>
      <c r="E53" s="11">
        <v>1025</v>
      </c>
      <c r="F53" s="11">
        <v>3254</v>
      </c>
      <c r="G53" s="11">
        <v>2140</v>
      </c>
      <c r="H53" s="11">
        <v>3201</v>
      </c>
      <c r="I53" s="6">
        <f t="shared" si="12"/>
        <v>939</v>
      </c>
      <c r="J53" s="6">
        <f t="shared" si="13"/>
        <v>77.659513261415697</v>
      </c>
      <c r="K53" s="6">
        <f t="shared" si="14"/>
        <v>2865</v>
      </c>
      <c r="L53" s="6">
        <f t="shared" si="15"/>
        <v>628.42740233061124</v>
      </c>
      <c r="M53" s="7">
        <f t="shared" si="16"/>
        <v>0.26859250153657038</v>
      </c>
      <c r="N53" s="7">
        <f t="shared" si="17"/>
        <v>0.42897196261682241</v>
      </c>
      <c r="O53" s="7">
        <f t="shared" si="18"/>
        <v>0.32021243361449547</v>
      </c>
      <c r="P53" s="7">
        <f t="shared" si="19"/>
        <v>0.33925896592262944</v>
      </c>
      <c r="Q53" s="7">
        <f t="shared" si="20"/>
        <v>6.684544700935946E-2</v>
      </c>
      <c r="R53" s="7">
        <v>0.45329999999999998</v>
      </c>
      <c r="S53" s="7">
        <f t="shared" si="22"/>
        <v>0.7484203969173383</v>
      </c>
      <c r="T53" s="7">
        <f t="shared" si="23"/>
        <v>74.842039691733831</v>
      </c>
      <c r="U53" s="7">
        <f t="shared" si="21"/>
        <v>14.746403487615147</v>
      </c>
      <c r="V53" s="7"/>
      <c r="W53" s="7"/>
      <c r="X53" s="7"/>
    </row>
    <row r="54" spans="1:24" ht="16" x14ac:dyDescent="0.15">
      <c r="A54" s="21"/>
      <c r="B54" s="9">
        <v>44754</v>
      </c>
      <c r="C54" s="5">
        <v>3977</v>
      </c>
      <c r="D54" s="5">
        <v>3744</v>
      </c>
      <c r="E54" s="5">
        <v>3496</v>
      </c>
      <c r="F54" s="5">
        <v>4327</v>
      </c>
      <c r="G54" s="5">
        <v>6739</v>
      </c>
      <c r="H54" s="5">
        <v>4605</v>
      </c>
      <c r="I54" s="6">
        <f t="shared" si="12"/>
        <v>3739</v>
      </c>
      <c r="J54" s="6">
        <f t="shared" si="13"/>
        <v>240.53897813036457</v>
      </c>
      <c r="K54" s="6">
        <f t="shared" si="14"/>
        <v>5223.666666666667</v>
      </c>
      <c r="L54" s="6">
        <f t="shared" si="15"/>
        <v>1319.658036512996</v>
      </c>
      <c r="M54" s="7">
        <f t="shared" si="16"/>
        <v>0.91911254911023799</v>
      </c>
      <c r="N54" s="7">
        <f t="shared" si="17"/>
        <v>0.55557204332987087</v>
      </c>
      <c r="O54" s="7">
        <f t="shared" si="18"/>
        <v>0.75917480998914222</v>
      </c>
      <c r="P54" s="7">
        <f t="shared" si="19"/>
        <v>0.74461980080975032</v>
      </c>
      <c r="Q54" s="7">
        <f t="shared" si="20"/>
        <v>0.14877121373644042</v>
      </c>
      <c r="R54" s="7">
        <v>0.73329999999999995</v>
      </c>
      <c r="S54" s="7">
        <f t="shared" si="22"/>
        <v>1.0154367936857362</v>
      </c>
      <c r="T54" s="7">
        <f t="shared" si="23"/>
        <v>101.54367936857362</v>
      </c>
      <c r="U54" s="7">
        <f t="shared" si="21"/>
        <v>20.287905868872279</v>
      </c>
      <c r="V54" s="7"/>
      <c r="W54" s="7"/>
      <c r="X54" s="7"/>
    </row>
    <row r="55" spans="1:24" ht="16" x14ac:dyDescent="0.15">
      <c r="A55" s="21"/>
      <c r="B55" s="9">
        <v>44699</v>
      </c>
      <c r="C55" s="5">
        <v>5660</v>
      </c>
      <c r="D55" s="5">
        <v>5768</v>
      </c>
      <c r="E55" s="5">
        <v>6869</v>
      </c>
      <c r="F55" s="5">
        <v>4076</v>
      </c>
      <c r="G55" s="5">
        <v>4857</v>
      </c>
      <c r="H55" s="5">
        <v>5607</v>
      </c>
      <c r="I55" s="6">
        <f t="shared" si="12"/>
        <v>6099</v>
      </c>
      <c r="J55" s="6">
        <f t="shared" si="13"/>
        <v>669.02242114894773</v>
      </c>
      <c r="K55" s="6">
        <f t="shared" si="14"/>
        <v>4846.666666666667</v>
      </c>
      <c r="L55" s="6">
        <f t="shared" si="15"/>
        <v>765.55230607276985</v>
      </c>
      <c r="M55" s="7">
        <f t="shared" si="16"/>
        <v>1.3886162904808637</v>
      </c>
      <c r="N55" s="7">
        <f t="shared" si="17"/>
        <v>1.1875643401276508</v>
      </c>
      <c r="O55" s="7">
        <f t="shared" si="18"/>
        <v>1.225075798109506</v>
      </c>
      <c r="P55" s="7">
        <f t="shared" si="19"/>
        <v>1.2670854762393402</v>
      </c>
      <c r="Q55" s="7">
        <f t="shared" si="20"/>
        <v>8.7289103854707603E-2</v>
      </c>
      <c r="R55" s="7">
        <v>1.4747244661151999</v>
      </c>
      <c r="S55" s="7">
        <f t="shared" si="22"/>
        <v>0.85920150194372669</v>
      </c>
      <c r="T55" s="7">
        <f t="shared" si="23"/>
        <v>85.920150194372667</v>
      </c>
      <c r="U55" s="7">
        <f t="shared" si="21"/>
        <v>5.9190110329320946</v>
      </c>
      <c r="V55" s="7"/>
      <c r="W55" s="7"/>
      <c r="X55" s="7"/>
    </row>
    <row r="56" spans="1:24" ht="16" x14ac:dyDescent="0.15">
      <c r="A56" s="21"/>
      <c r="B56" s="9">
        <v>44734</v>
      </c>
      <c r="C56" s="5">
        <v>2578</v>
      </c>
      <c r="D56" s="5">
        <v>2678</v>
      </c>
      <c r="E56" s="5">
        <v>3061</v>
      </c>
      <c r="F56" s="5">
        <v>2379</v>
      </c>
      <c r="G56" s="5">
        <v>2616</v>
      </c>
      <c r="H56" s="5">
        <v>3475</v>
      </c>
      <c r="I56" s="6">
        <f t="shared" si="12"/>
        <v>2772.3333333333335</v>
      </c>
      <c r="J56" s="6">
        <f t="shared" si="13"/>
        <v>254.94378465327082</v>
      </c>
      <c r="K56" s="6">
        <f t="shared" si="14"/>
        <v>2823.3333333333335</v>
      </c>
      <c r="L56" s="6">
        <f t="shared" si="15"/>
        <v>576.66657032754551</v>
      </c>
      <c r="M56" s="7">
        <f t="shared" si="16"/>
        <v>1.0836485918453131</v>
      </c>
      <c r="N56" s="7">
        <f t="shared" si="17"/>
        <v>1.0237003058103975</v>
      </c>
      <c r="O56" s="7">
        <f t="shared" si="18"/>
        <v>0.880863309352518</v>
      </c>
      <c r="P56" s="7">
        <f t="shared" si="19"/>
        <v>0.99607073566940951</v>
      </c>
      <c r="Q56" s="7">
        <f t="shared" si="20"/>
        <v>8.5060811809561723E-2</v>
      </c>
      <c r="R56" s="7">
        <v>1.3887499912880801</v>
      </c>
      <c r="S56" s="7">
        <f t="shared" si="22"/>
        <v>0.71724265844678314</v>
      </c>
      <c r="T56" s="7">
        <f t="shared" si="23"/>
        <v>71.724265844678314</v>
      </c>
      <c r="U56" s="7">
        <f t="shared" si="21"/>
        <v>6.1249909878067355</v>
      </c>
      <c r="V56" s="7"/>
      <c r="W56" s="7"/>
      <c r="X56" s="7"/>
    </row>
    <row r="57" spans="1:24" ht="16" x14ac:dyDescent="0.15">
      <c r="A57" s="20" t="s">
        <v>30</v>
      </c>
      <c r="B57" s="9">
        <v>44750</v>
      </c>
      <c r="C57" s="11">
        <v>4225</v>
      </c>
      <c r="D57" s="11">
        <v>3929</v>
      </c>
      <c r="E57" s="11">
        <v>3680</v>
      </c>
      <c r="F57" s="11">
        <v>8355</v>
      </c>
      <c r="G57" s="11">
        <v>6785</v>
      </c>
      <c r="H57" s="11">
        <v>6692</v>
      </c>
      <c r="I57" s="6">
        <f t="shared" ref="I57:I62" si="24">AVERAGE(C57:E57)</f>
        <v>3944.6666666666665</v>
      </c>
      <c r="J57" s="6">
        <f t="shared" ref="J57:J62" si="25">STDEV(C57:E57)</f>
        <v>272.83755850933233</v>
      </c>
      <c r="K57" s="6">
        <f t="shared" ref="K57:K62" si="26">AVERAGE(F57:H57)</f>
        <v>7277.333333333333</v>
      </c>
      <c r="L57" s="6">
        <f t="shared" ref="L57:L62" si="27">STDEV(F57:H57)</f>
        <v>934.44439820319349</v>
      </c>
      <c r="M57" s="7">
        <f t="shared" ref="M57:M62" si="28">C57/F57</f>
        <v>0.50568521843207659</v>
      </c>
      <c r="N57" s="7">
        <f t="shared" ref="N57:N62" si="29">D57/G57</f>
        <v>0.57907148120854823</v>
      </c>
      <c r="O57" s="7">
        <f t="shared" ref="O57:O62" si="30">E57/H57</f>
        <v>0.54991034070531974</v>
      </c>
      <c r="P57" s="7">
        <f t="shared" ref="P57:P62" si="31">AVERAGE(M57:O57)</f>
        <v>0.54488901344864826</v>
      </c>
      <c r="Q57" s="7">
        <f t="shared" ref="Q57:Q62" si="32">STDEV(M57:P57)</f>
        <v>3.0169478910959904E-2</v>
      </c>
      <c r="R57" s="7">
        <v>0.45329999999999998</v>
      </c>
      <c r="S57" s="7">
        <f t="shared" si="22"/>
        <v>1.2020494450665085</v>
      </c>
      <c r="T57" s="7">
        <f t="shared" si="23"/>
        <v>120.20494450665085</v>
      </c>
      <c r="U57" s="7">
        <f t="shared" ref="U57:U62" si="33">(Q57/R57)*100</f>
        <v>6.6555214892918393</v>
      </c>
      <c r="V57" s="7">
        <f>AVERAGE(T57:T59)</f>
        <v>102.42500999112816</v>
      </c>
      <c r="W57" s="7">
        <f>SQRT((U57^2+U58^2+U59^2)/3)</f>
        <v>9.0945430715227218</v>
      </c>
      <c r="X57" s="7">
        <f>STDEV(T57:T59)</f>
        <v>19.255625921692108</v>
      </c>
    </row>
    <row r="58" spans="1:24" ht="16" x14ac:dyDescent="0.15">
      <c r="A58" s="21"/>
      <c r="B58" s="9">
        <v>44734</v>
      </c>
      <c r="C58" s="5">
        <v>6229</v>
      </c>
      <c r="D58" s="5">
        <v>5432</v>
      </c>
      <c r="E58" s="5">
        <v>6528</v>
      </c>
      <c r="F58" s="5">
        <v>5265</v>
      </c>
      <c r="G58" s="5">
        <v>3487</v>
      </c>
      <c r="H58" s="5">
        <v>3986</v>
      </c>
      <c r="I58" s="6">
        <f t="shared" si="24"/>
        <v>6063</v>
      </c>
      <c r="J58" s="6">
        <f t="shared" si="25"/>
        <v>566.54302572708457</v>
      </c>
      <c r="K58" s="6">
        <f t="shared" si="26"/>
        <v>4246</v>
      </c>
      <c r="L58" s="6">
        <f t="shared" si="27"/>
        <v>917.0719710033668</v>
      </c>
      <c r="M58" s="7">
        <f t="shared" si="28"/>
        <v>1.1830959164292498</v>
      </c>
      <c r="N58" s="7">
        <f t="shared" si="29"/>
        <v>1.5577860625179236</v>
      </c>
      <c r="O58" s="7">
        <f t="shared" si="30"/>
        <v>1.6377320622177622</v>
      </c>
      <c r="P58" s="7">
        <f t="shared" si="31"/>
        <v>1.4595380137216452</v>
      </c>
      <c r="Q58" s="7">
        <f t="shared" si="32"/>
        <v>0.19818007902505422</v>
      </c>
      <c r="R58" s="7">
        <v>1.3887499912880801</v>
      </c>
      <c r="S58" s="7">
        <f t="shared" si="22"/>
        <v>1.0509724737192678</v>
      </c>
      <c r="T58" s="7">
        <f t="shared" si="23"/>
        <v>105.09724737192678</v>
      </c>
      <c r="U58" s="7">
        <f t="shared" si="33"/>
        <v>14.270392818597976</v>
      </c>
      <c r="V58" s="7"/>
      <c r="W58" s="7"/>
      <c r="X58" s="7"/>
    </row>
    <row r="59" spans="1:24" ht="16" x14ac:dyDescent="0.15">
      <c r="A59" s="21"/>
      <c r="B59" s="10">
        <v>45349</v>
      </c>
      <c r="C59" s="5">
        <v>383393</v>
      </c>
      <c r="D59" s="5">
        <v>396974</v>
      </c>
      <c r="E59" s="5">
        <v>384049</v>
      </c>
      <c r="F59" s="5">
        <v>1822811</v>
      </c>
      <c r="G59" s="5">
        <v>1863037</v>
      </c>
      <c r="H59" s="5">
        <v>1811297</v>
      </c>
      <c r="I59" s="6">
        <f t="shared" si="24"/>
        <v>388138.66666666669</v>
      </c>
      <c r="J59" s="6">
        <f t="shared" si="25"/>
        <v>7658.6500333500899</v>
      </c>
      <c r="K59" s="6">
        <f t="shared" si="26"/>
        <v>1832381.6666666667</v>
      </c>
      <c r="L59" s="6">
        <f t="shared" si="27"/>
        <v>27165.329840319137</v>
      </c>
      <c r="M59" s="7">
        <f t="shared" si="28"/>
        <v>0.21033063767993501</v>
      </c>
      <c r="N59" s="7">
        <f t="shared" si="29"/>
        <v>0.21307896729909281</v>
      </c>
      <c r="O59" s="7">
        <f t="shared" si="30"/>
        <v>0.21202983276624429</v>
      </c>
      <c r="P59" s="7">
        <f t="shared" si="31"/>
        <v>0.21181314591509071</v>
      </c>
      <c r="Q59" s="7">
        <f t="shared" si="32"/>
        <v>1.1324144757941354E-3</v>
      </c>
      <c r="R59" s="7">
        <v>0.25839430577005901</v>
      </c>
      <c r="S59" s="7">
        <f t="shared" si="22"/>
        <v>0.81972838094806877</v>
      </c>
      <c r="T59" s="7">
        <f t="shared" si="23"/>
        <v>81.972838094806875</v>
      </c>
      <c r="U59" s="7">
        <f t="shared" si="33"/>
        <v>0.43825055371067395</v>
      </c>
      <c r="V59" s="7"/>
      <c r="W59" s="7"/>
      <c r="X59" s="7"/>
    </row>
    <row r="60" spans="1:24" ht="16" x14ac:dyDescent="0.15">
      <c r="A60" s="20" t="s">
        <v>31</v>
      </c>
      <c r="B60" s="9">
        <v>44750</v>
      </c>
      <c r="C60" s="11">
        <v>4313</v>
      </c>
      <c r="D60" s="11">
        <v>4486</v>
      </c>
      <c r="E60" s="11">
        <v>4900</v>
      </c>
      <c r="F60" s="11">
        <v>6437</v>
      </c>
      <c r="G60" s="11">
        <v>6205</v>
      </c>
      <c r="H60" s="11">
        <v>6439</v>
      </c>
      <c r="I60" s="6">
        <f t="shared" si="24"/>
        <v>4566.333333333333</v>
      </c>
      <c r="J60" s="6">
        <f t="shared" si="25"/>
        <v>301.63277894375693</v>
      </c>
      <c r="K60" s="6">
        <f t="shared" si="26"/>
        <v>6360.333333333333</v>
      </c>
      <c r="L60" s="6">
        <f t="shared" si="27"/>
        <v>134.52632951706269</v>
      </c>
      <c r="M60" s="7">
        <f t="shared" si="28"/>
        <v>0.67003262389311791</v>
      </c>
      <c r="N60" s="7">
        <f t="shared" si="29"/>
        <v>0.7229653505237712</v>
      </c>
      <c r="O60" s="7">
        <f t="shared" si="30"/>
        <v>0.76098773101413264</v>
      </c>
      <c r="P60" s="7">
        <f t="shared" si="31"/>
        <v>0.71799523514367392</v>
      </c>
      <c r="Q60" s="7">
        <f t="shared" si="32"/>
        <v>3.7298207401227079E-2</v>
      </c>
      <c r="R60" s="7">
        <v>0.45329999999999998</v>
      </c>
      <c r="S60" s="7">
        <f t="shared" si="22"/>
        <v>1.5839294841025235</v>
      </c>
      <c r="T60" s="7">
        <f t="shared" si="23"/>
        <v>158.39294841025236</v>
      </c>
      <c r="U60" s="7">
        <f t="shared" si="33"/>
        <v>8.2281507613560727</v>
      </c>
      <c r="V60" s="7">
        <f>AVERAGE(T60:T69)</f>
        <v>179.51481961639078</v>
      </c>
      <c r="W60" s="7">
        <f>SQRT((U60^2+U61^2+U62^2+U63^2+U64^2+U65^2+U66^2+U67^2+U68^2+U69^2)/10)</f>
        <v>11.507944697537813</v>
      </c>
      <c r="X60" s="7">
        <f>STDEV(T60:T62)</f>
        <v>28.77208380185326</v>
      </c>
    </row>
    <row r="61" spans="1:24" ht="16" x14ac:dyDescent="0.15">
      <c r="A61" s="21"/>
      <c r="B61" s="9">
        <v>44734</v>
      </c>
      <c r="C61" s="5">
        <v>6670</v>
      </c>
      <c r="D61" s="5">
        <v>7686</v>
      </c>
      <c r="E61" s="5">
        <v>6720</v>
      </c>
      <c r="F61" s="5">
        <v>2555</v>
      </c>
      <c r="G61" s="5">
        <v>2438</v>
      </c>
      <c r="H61" s="5">
        <v>2181</v>
      </c>
      <c r="I61" s="6">
        <f t="shared" si="24"/>
        <v>7025.333333333333</v>
      </c>
      <c r="J61" s="6">
        <f t="shared" si="25"/>
        <v>572.70003783248808</v>
      </c>
      <c r="K61" s="6">
        <f t="shared" si="26"/>
        <v>2391.3333333333335</v>
      </c>
      <c r="L61" s="6">
        <f t="shared" si="27"/>
        <v>191.31736286425581</v>
      </c>
      <c r="M61" s="7">
        <f t="shared" si="28"/>
        <v>2.6105675146771037</v>
      </c>
      <c r="N61" s="7">
        <f t="shared" si="29"/>
        <v>3.1525840853158327</v>
      </c>
      <c r="O61" s="7">
        <f t="shared" si="30"/>
        <v>3.0811554332874826</v>
      </c>
      <c r="P61" s="7">
        <f t="shared" si="31"/>
        <v>2.9481023444268062</v>
      </c>
      <c r="Q61" s="7">
        <f t="shared" si="32"/>
        <v>0.24044796256607839</v>
      </c>
      <c r="R61" s="7">
        <v>1.3887499912880801</v>
      </c>
      <c r="S61" s="7">
        <f t="shared" si="22"/>
        <v>2.1228459859016167</v>
      </c>
      <c r="T61" s="7">
        <f t="shared" si="23"/>
        <v>212.28459859016166</v>
      </c>
      <c r="U61" s="7">
        <f t="shared" si="33"/>
        <v>17.313984811842221</v>
      </c>
      <c r="V61" s="7"/>
      <c r="W61" s="7"/>
      <c r="X61" s="7"/>
    </row>
    <row r="62" spans="1:24" ht="16" x14ac:dyDescent="0.15">
      <c r="A62" s="21"/>
      <c r="B62" s="9">
        <v>44708</v>
      </c>
      <c r="C62" s="5">
        <v>3997</v>
      </c>
      <c r="D62" s="5">
        <v>4561</v>
      </c>
      <c r="E62" s="5">
        <v>4699</v>
      </c>
      <c r="F62" s="5">
        <v>2051</v>
      </c>
      <c r="G62" s="5">
        <v>1566</v>
      </c>
      <c r="H62" s="5">
        <v>1550</v>
      </c>
      <c r="I62" s="6">
        <f t="shared" si="24"/>
        <v>4419</v>
      </c>
      <c r="J62" s="6">
        <f t="shared" si="25"/>
        <v>371.91934609535974</v>
      </c>
      <c r="K62" s="6">
        <f t="shared" si="26"/>
        <v>1722.3333333333333</v>
      </c>
      <c r="L62" s="6">
        <f t="shared" si="27"/>
        <v>284.74608572082781</v>
      </c>
      <c r="M62" s="7">
        <f t="shared" si="28"/>
        <v>1.9488054607508531</v>
      </c>
      <c r="N62" s="7">
        <f t="shared" si="29"/>
        <v>2.912515964240102</v>
      </c>
      <c r="O62" s="7">
        <f t="shared" si="30"/>
        <v>3.0316129032258066</v>
      </c>
      <c r="P62" s="7">
        <f t="shared" si="31"/>
        <v>2.6309781094055871</v>
      </c>
      <c r="Q62" s="7">
        <f t="shared" si="32"/>
        <v>0.484813133862525</v>
      </c>
      <c r="R62" s="7">
        <v>1.5672999999999999</v>
      </c>
      <c r="S62" s="7">
        <f t="shared" si="22"/>
        <v>1.6786691184875819</v>
      </c>
      <c r="T62" s="7">
        <f t="shared" si="23"/>
        <v>167.86691184875821</v>
      </c>
      <c r="U62" s="7">
        <f t="shared" si="33"/>
        <v>30.933014347127223</v>
      </c>
      <c r="V62" s="7"/>
      <c r="W62" s="7"/>
      <c r="X62" s="7"/>
    </row>
    <row r="63" spans="1:24" ht="13" x14ac:dyDescent="0.15"/>
    <row r="64" spans="1:24" ht="13" x14ac:dyDescent="0.15"/>
    <row r="65" ht="13" x14ac:dyDescent="0.15"/>
    <row r="66" ht="13" x14ac:dyDescent="0.15"/>
    <row r="67" ht="13" x14ac:dyDescent="0.15"/>
    <row r="68" ht="13" x14ac:dyDescent="0.15"/>
    <row r="69" ht="13" x14ac:dyDescent="0.15"/>
    <row r="70" ht="13" x14ac:dyDescent="0.15"/>
    <row r="71" ht="13" x14ac:dyDescent="0.15"/>
    <row r="72" ht="13" x14ac:dyDescent="0.15"/>
  </sheetData>
  <mergeCells count="16">
    <mergeCell ref="A1:X1"/>
    <mergeCell ref="A27:A30"/>
    <mergeCell ref="A48:A51"/>
    <mergeCell ref="A31:A35"/>
    <mergeCell ref="A52:A56"/>
    <mergeCell ref="A57:A59"/>
    <mergeCell ref="A60:A62"/>
    <mergeCell ref="A3:A12"/>
    <mergeCell ref="A16:A20"/>
    <mergeCell ref="A24:A26"/>
    <mergeCell ref="A21:A23"/>
    <mergeCell ref="A13:A15"/>
    <mergeCell ref="A36:A38"/>
    <mergeCell ref="A39:A41"/>
    <mergeCell ref="A42:A44"/>
    <mergeCell ref="A45:A47"/>
  </mergeCells>
  <pageMargins left="1" right="1" top="1" bottom="1" header="0.25" footer="0.25"/>
  <pageSetup orientation="portrait"/>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Figure 5a – Domain Deletions - </vt:lpstr>
      <vt:lpstr>Figure 5c – TL and US replaceme</vt:lpstr>
      <vt:lpstr>Figure 6a – All So</vt:lpstr>
      <vt:lpstr>Figure 6b – Sufficiency Mutants</vt:lpstr>
      <vt:lpstr>Figure 6d – Sufficiency Mutants</vt:lpstr>
      <vt:lpstr>Supplemental Figure 5a – All TL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Dahl, William</cp:lastModifiedBy>
  <dcterms:modified xsi:type="dcterms:W3CDTF">2025-12-23T16:55:33Z</dcterms:modified>
</cp:coreProperties>
</file>