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1 Coding potential software" sheetId="1" r:id="rId4"/>
    <sheet state="visible" name="S2 Organisms used to traintest " sheetId="2" r:id="rId5"/>
    <sheet state="visible" name="S3 Sequencealignment summary st" sheetId="3" r:id="rId6"/>
    <sheet state="visible" name="S4 Tool result summary stats" sheetId="4" r:id="rId7"/>
    <sheet state="visible" name="S5 Reference genomes" sheetId="5" r:id="rId8"/>
    <sheet state="visible" name="S6 sORF tool result summary sta" sheetId="6" r:id="rId9"/>
  </sheets>
  <definedNames>
    <definedName hidden="1" localSheetId="0" name="_xlnm._FilterDatabase">'S1 Coding potential software'!$A$19:$J$48</definedName>
    <definedName hidden="1" localSheetId="1" name="_xlnm._FilterDatabase">'S2 Organisms used to traintest '!$A$1:$G$20</definedName>
    <definedName hidden="1" localSheetId="3" name="_xlnm._FilterDatabase">'S4 Tool result summary stats'!$A$1:$AE$14</definedName>
    <definedName hidden="1" localSheetId="0" name="Z_C2145E2F_4642_47B0_823C_B8047EB34D6A_.wvu.FilterData">'S1 Coding potential software'!$A$19:$J$48</definedName>
    <definedName hidden="1" localSheetId="0" name="Z_0D6BF131_38B5_4406_ABE2_EFE11DFDA926_.wvu.FilterData">'S1 Coding potential software'!$A$19:$J$46</definedName>
    <definedName hidden="1" localSheetId="0" name="Z_E5297CFE_2EBF_48EA_9072_975A725330C8_.wvu.FilterData">'S1 Coding potential software'!$A$1:$J$11</definedName>
  </definedNames>
  <calcPr/>
  <customWorkbookViews>
    <customWorkbookView activeSheetId="0" maximized="1" windowHeight="0" windowWidth="0" guid="{E5297CFE-2EBF-48EA-9072-975A725330C8}" name="Filter 2"/>
    <customWorkbookView activeSheetId="0" maximized="1" windowHeight="0" windowWidth="0" guid="{C2145E2F-4642-47B0-823C-B8047EB34D6A}" name="Filter 3"/>
    <customWorkbookView activeSheetId="0" maximized="1" windowHeight="0" windowWidth="0" guid="{0D6BF131-38B5-4406-ABE2-EFE11DFDA926}" name="Filter 1"/>
  </customWorkbookViews>
</workbook>
</file>

<file path=xl/sharedStrings.xml><?xml version="1.0" encoding="utf-8"?>
<sst xmlns="http://schemas.openxmlformats.org/spreadsheetml/2006/main" count="1133" uniqueCount="534">
  <si>
    <t>Name</t>
  </si>
  <si>
    <t>Type</t>
  </si>
  <si>
    <t>Papers</t>
  </si>
  <si>
    <t>Website</t>
  </si>
  <si>
    <t>Reports ORF coordinates</t>
  </si>
  <si>
    <t>Number of frames</t>
  </si>
  <si>
    <t>Sequence or Alignment</t>
  </si>
  <si>
    <t>Installable</t>
  </si>
  <si>
    <t>Meets inclusion criteria</t>
  </si>
  <si>
    <t>Notes</t>
  </si>
  <si>
    <t>Bioseq2seq</t>
  </si>
  <si>
    <t>Neural network</t>
  </si>
  <si>
    <t>https://doi.org/10.1371/journal.pcbi.1011526</t>
  </si>
  <si>
    <t>https://github.com/josephvalencia/bioseq2seq</t>
  </si>
  <si>
    <t>no</t>
  </si>
  <si>
    <t>3 (fwd)</t>
  </si>
  <si>
    <t>sequence</t>
  </si>
  <si>
    <t>yes</t>
  </si>
  <si>
    <t>CPC2</t>
  </si>
  <si>
    <t>SVM</t>
  </si>
  <si>
    <r>
      <rPr>
        <rFont val="Arial"/>
        <color rgb="FFB15DBA"/>
        <sz val="10.0"/>
        <u/>
      </rPr>
      <t>doi.org/10.1093/nar/gkx428</t>
    </r>
    <r>
      <rPr>
        <rFont val="Arial"/>
        <color rgb="FF000000"/>
        <sz val="10.0"/>
      </rPr>
      <t xml:space="preserve">, </t>
    </r>
    <r>
      <rPr>
        <rFont val="Arial"/>
        <color rgb="FF1155CC"/>
        <sz val="10.0"/>
        <u/>
      </rPr>
      <t>https://doi.org/10.1093/nar/gkm391</t>
    </r>
  </si>
  <si>
    <t>http://cpc2.gao-lab.org/</t>
  </si>
  <si>
    <t>CPPred</t>
  </si>
  <si>
    <t>doi.org/10.1093/nar/gkz087</t>
  </si>
  <si>
    <t>http://www.rnabinding.com/CPPred/</t>
  </si>
  <si>
    <t>The "integrated model" is suitable for this evaluation.</t>
  </si>
  <si>
    <t>LGC</t>
  </si>
  <si>
    <t>Maximum likelihood</t>
  </si>
  <si>
    <t>https://doi.org/10.1093/bioinformatics/btz008</t>
  </si>
  <si>
    <t>http://bigd.big.ac.cn/biocode/tools/BT000004</t>
  </si>
  <si>
    <t>PhyloCSF</t>
  </si>
  <si>
    <t>doi.org/10.1093/bioinformatics/btr209</t>
  </si>
  <si>
    <t>https://github.com/mlin/PhyloCSF/wiki</t>
  </si>
  <si>
    <t>alignment</t>
  </si>
  <si>
    <t>Using the "Omega Test" mode, that "requires only a phylogenetic tree. On the other hand, the test is less accurate and slower than the standard PhyloCSF mode."</t>
  </si>
  <si>
    <t>PLEK</t>
  </si>
  <si>
    <t>doi.org/10.1186/1471-2105-15-311</t>
  </si>
  <si>
    <t>https://sourceforge.net/projects/plek/files/</t>
  </si>
  <si>
    <t>randScore</t>
  </si>
  <si>
    <t>-</t>
  </si>
  <si>
    <t>Used to form a base-line on how a random number generator performs.</t>
  </si>
  <si>
    <t>RNAcode</t>
  </si>
  <si>
    <t>Dynamic programming</t>
  </si>
  <si>
    <t>doi.org/10.1261/rna.2536111</t>
  </si>
  <si>
    <t>https://github.com/ViennaRNA/RNAcode</t>
  </si>
  <si>
    <t>RNAsamba</t>
  </si>
  <si>
    <t>https://doi.org/10.1093/nargab/lqz024</t>
  </si>
  <si>
    <t>https://github.com/apcamargo/RNAsamba</t>
  </si>
  <si>
    <t>stopFree</t>
  </si>
  <si>
    <t>Used to form a base-line on how well a naive predictor will perform.</t>
  </si>
  <si>
    <t>tcode</t>
  </si>
  <si>
    <t>Probabilistic</t>
  </si>
  <si>
    <t>https://doi.org/10.1093/nar/10.17.5303</t>
  </si>
  <si>
    <t>http://emboss.open-bio.org/</t>
  </si>
  <si>
    <t>*yes (reports scores and coordinates of 200 nt windows)</t>
  </si>
  <si>
    <r>
      <rPr>
        <rFont val="Arial"/>
        <sz val="10.0"/>
      </rPr>
      <t xml:space="preserve">Notes on how the install, usage and output classifications were decided: </t>
    </r>
    <r>
      <rPr>
        <rFont val="Arial"/>
        <color rgb="FF1155CC"/>
        <sz val="10.0"/>
        <u/>
      </rPr>
      <t>https://docs.google.com/document/d/1r6_wb6EERNAajkh0vudbiFYW4XEKrahO8sinYHKQgKk/edit?usp=sharing</t>
    </r>
  </si>
  <si>
    <t>Add comments on installation: required dependancies, installation docs, makefiles (or similar), ...</t>
  </si>
  <si>
    <t>Add comments on ease of use: run docs, example data, ...</t>
  </si>
  <si>
    <t>Paper</t>
  </si>
  <si>
    <t>BASiNET</t>
  </si>
  <si>
    <t>https://doi.org/10.1093/nar/gky462</t>
  </si>
  <si>
    <t>https://cran.r-project.org/web/packages/BASiNET/index.html</t>
  </si>
  <si>
    <t xml:space="preserve">no  </t>
  </si>
  <si>
    <t>no, #3</t>
  </si>
  <si>
    <t xml:space="preserve">Dependency 'Biostrings' is not available for newer versions of R. </t>
  </si>
  <si>
    <t>CNCI</t>
  </si>
  <si>
    <t>doi.org/10.1093/nar/gkt646</t>
  </si>
  <si>
    <t>https://github.com/www-bioinfo-org/CNCI</t>
  </si>
  <si>
    <t>no, #4</t>
  </si>
  <si>
    <t xml:space="preserve">Appears to only support vertebrates or plants, based on the documentation. </t>
  </si>
  <si>
    <t>CNIT</t>
  </si>
  <si>
    <t>doi.org/10.1093/nar/gkz400</t>
  </si>
  <si>
    <t>http://cnit.noncode.org/CNIT/</t>
  </si>
  <si>
    <t>Supports models for animals and plants. No generalised model.</t>
  </si>
  <si>
    <t>CodAN</t>
  </si>
  <si>
    <t>https://doi.org/10.1093/bib/bbaa045</t>
  </si>
  <si>
    <t>https://github.com/pedronachtigall/CodAn</t>
  </si>
  <si>
    <t>Supports models for fungi, invertebrates, plants and vertebrates. No generalised model.</t>
  </si>
  <si>
    <t>COME</t>
  </si>
  <si>
    <t>doi.org/10.1093/nar/gkw798</t>
  </si>
  <si>
    <t>https://github.com/lulab/COME</t>
  </si>
  <si>
    <t>no, #2, #4</t>
  </si>
  <si>
    <t>Model specific organisims. human (hg19), mouse (mm10), fly (dm3), worm (ce10) and plant (TAIR10). No generalised model.</t>
  </si>
  <si>
    <t>CONC</t>
  </si>
  <si>
    <t>https://doi.org/10.1371/journal.pgen.0020029</t>
  </si>
  <si>
    <t>no, #2</t>
  </si>
  <si>
    <t>Software unavailable.</t>
  </si>
  <si>
    <t>CONTRAST</t>
  </si>
  <si>
    <t>https://doi.org/10.1186/gb-2007-8-12-r269</t>
  </si>
  <si>
    <t>http://contra.stanford.edu/contrast/</t>
  </si>
  <si>
    <t>Out-dated compiler dependency, doesn't compile with a newer g++ version.</t>
  </si>
  <si>
    <t>CPAT</t>
  </si>
  <si>
    <t>http://nar.oxfordjournals.org/content/41/6/e74</t>
  </si>
  <si>
    <t>https://cpat.readthedocs.io/en/latest/</t>
  </si>
  <si>
    <t>Supports models for  Human, Mouse, Fly and Zebrafish. No generalised model.</t>
  </si>
  <si>
    <t>CPC</t>
  </si>
  <si>
    <t>doi.org/10.1093/nar/gkm391</t>
  </si>
  <si>
    <t>http://cpc.gao-lab.org/</t>
  </si>
  <si>
    <t>no, #5</t>
  </si>
  <si>
    <t>Superceeded by another tool, CPC2.</t>
  </si>
  <si>
    <t>DeepCPP</t>
  </si>
  <si>
    <t>https://academic.oup.com/bib/article/22/2/2073/5813257</t>
  </si>
  <si>
    <t>https://github.com/yuuuuzhang/DeepCPP</t>
  </si>
  <si>
    <t>Failed to execute. Has issues with keras module</t>
  </si>
  <si>
    <t>DFT</t>
  </si>
  <si>
    <t>https://genome.cshlp.org/content/13/8/1930.long</t>
  </si>
  <si>
    <t>Cannot locate a download.</t>
  </si>
  <si>
    <t>FEELnc</t>
  </si>
  <si>
    <t>https://doi.org/10.1093/nar/gkw1306</t>
  </si>
  <si>
    <t>https://github.com/tderrien/FEELnc</t>
  </si>
  <si>
    <t>Requires annotation and training</t>
  </si>
  <si>
    <t>GCUA</t>
  </si>
  <si>
    <t>https://pubmed.ncbi.nlm.nih.gov/9632833/</t>
  </si>
  <si>
    <t>https://github.com/mcinerneylab/GCUA</t>
  </si>
  <si>
    <t>Did not compile. Forked and edited C files, added third argument to getstr function. Managed to compile, but program doesn't run properly. Might be due to C files changes...</t>
  </si>
  <si>
    <t>GeneScan</t>
  </si>
  <si>
    <t>https://doi.org/10.1006/jmbi.1997.0951</t>
  </si>
  <si>
    <t>http://hollywood.mit.edu/GENSCAN.html</t>
  </si>
  <si>
    <t>Licence server unavailable.</t>
  </si>
  <si>
    <t>HLRF</t>
  </si>
  <si>
    <t>https://doi.org/10.1093/nar/gku325</t>
  </si>
  <si>
    <t>http://ncrna-pred.com/HLRF_README.txt</t>
  </si>
  <si>
    <t>LncRNA-ID</t>
  </si>
  <si>
    <t>doi.org/10.1093/bioinformatics/btv480</t>
  </si>
  <si>
    <t>https://github.com/zhangy72/LncRNA-ID</t>
  </si>
  <si>
    <t>no, #2, #3</t>
  </si>
  <si>
    <t>lncScore</t>
  </si>
  <si>
    <t>https://www.scopus.com/record/display.uri?eid=2-s2.0-84990869256&amp;origin=inward</t>
  </si>
  <si>
    <t>https://github.com/WGLab/lncScore</t>
  </si>
  <si>
    <t>Supports models for Human, Mouse, Fly, Zebrafish, C. elegans, Sheep and Rat. No generalised model.</t>
  </si>
  <si>
    <t>ORF dominance score</t>
  </si>
  <si>
    <t>https://doi.org/10.15252/embr.202154321</t>
  </si>
  <si>
    <t>https://figshare.com/articles/software/Scripts_for_ORF_dominance/7269518</t>
  </si>
  <si>
    <t>Failed to execute, script is incomplete, too many dependancies.</t>
  </si>
  <si>
    <t>PhyloCSF++</t>
  </si>
  <si>
    <t>https://doi.org/10.1093/bioinformatics/btab756</t>
  </si>
  <si>
    <t>https://github.com/cpockrandt/PhyloCSFpp</t>
  </si>
  <si>
    <t xml:space="preserve">Redundant -- same method as PhyloCSF. </t>
  </si>
  <si>
    <t>PORTRAIT</t>
  </si>
  <si>
    <t>https://doi.org/10.1186%2F1471-2105-10-239</t>
  </si>
  <si>
    <t>http://bioinformatics.cenargen.embrapa.br/portrait</t>
  </si>
  <si>
    <t>Project homepage is 404. Missing libstdc++.so.5 on the server. Very old software.</t>
  </si>
  <si>
    <t>QGB</t>
  </si>
  <si>
    <t>https://www.liebertpub.com/doi/pdf/10.1089/cmb.1994.1.39</t>
  </si>
  <si>
    <t>no, #6</t>
  </si>
  <si>
    <t>Uses homology</t>
  </si>
  <si>
    <t>qrna</t>
  </si>
  <si>
    <t>https://doi.org/10.1186/1471-2105-2-8</t>
  </si>
  <si>
    <t>http://rivaslab.org/software.html</t>
  </si>
  <si>
    <t>pairwise alignment</t>
  </si>
  <si>
    <t>no, #1, #3</t>
  </si>
  <si>
    <t>Pairwise alignment only. Requires 32-bit libraries, which are not commonly installed on modern Linux machines.</t>
  </si>
  <si>
    <t>RNAcon</t>
  </si>
  <si>
    <t>doi.org/10.1186/1471-2164-15-127</t>
  </si>
  <si>
    <t>https://webs.iiitd.edu.in/raghava/rnacon/</t>
  </si>
  <si>
    <t>Command-line version (RNAcon_predict.pl) produces no scores or predictions for small test datasets and a range of different parameters.</t>
  </si>
  <si>
    <t>RNAmining</t>
  </si>
  <si>
    <t>doi.org/10.12688/f1000research.52350.2</t>
  </si>
  <si>
    <t>https://rnamining.integrativebioinformatics.me/download</t>
  </si>
  <si>
    <t>Supports models for Anolis_carolinensis, Chrysemys_picta_bellii, Crocodylus_porosus, Danio_rerio, Eptatretus_burgeri, Gallus_gallus, Homo_sapiens, Latimeria_chalumnae, Monodelphis_domestica, Mus_musculus, Notechis_scutatus, Ornithorhynchus_anatinus, Petromyzon_marinus, Sphenodon_punctatus, Xenopus_tropicalis. No generalised model.</t>
  </si>
  <si>
    <t>spliceR</t>
  </si>
  <si>
    <t>doi.org/10.1186/1471-2105-15-81</t>
  </si>
  <si>
    <t>Was removed from bioconductor release 3.8</t>
  </si>
  <si>
    <t>Stacking</t>
  </si>
  <si>
    <t>https://doi.org/10.1093/bib/bbab023</t>
  </si>
  <si>
    <t>https://github.com/xwang315/Stacking-strategy</t>
  </si>
  <si>
    <t>Missing github repository.</t>
  </si>
  <si>
    <t>TESTCODE</t>
  </si>
  <si>
    <t>https://github.com/Noor-ul-amin/Fickett-TESTCODE</t>
  </si>
  <si>
    <t>Redundant with tcode.</t>
  </si>
  <si>
    <t>Transdecoder</t>
  </si>
  <si>
    <t>doi.org/10.1038/nprot.2013.084</t>
  </si>
  <si>
    <t>https://github.com/TransDecoder/TransDecoder/wiki</t>
  </si>
  <si>
    <t>From the documentation "[Transdecoder] requires training a species-specific model based on hundreds of candidates derived from the inputs." I.e. would be trained on the test data.</t>
  </si>
  <si>
    <t>mRNN?</t>
  </si>
  <si>
    <t>https://doi.org/10.1093/nar/gky567</t>
  </si>
  <si>
    <t>https://github.com/hendrixlab/mRNN</t>
  </si>
  <si>
    <t xml:space="preserve">Inclusion criteria </t>
  </si>
  <si>
    <t>Exclusion criteria</t>
  </si>
  <si>
    <t>Num. Failed</t>
  </si>
  <si>
    <t>Percentage</t>
  </si>
  <si>
    <t>1. Predicts protein-coding potential from nucleotide sequence or multiple sequence alignment</t>
  </si>
  <si>
    <t xml:space="preserve">2. Publicly accessible </t>
  </si>
  <si>
    <t>3. Straight-forward installation and executable</t>
  </si>
  <si>
    <t>4. Generalised (e.g. not just model organisms, or requires training)</t>
  </si>
  <si>
    <t>5. Unique (e.g. not just based on an existing tool)</t>
  </si>
  <si>
    <t>6. Not homology based (e.g. HMMER, BLAST etc)</t>
  </si>
  <si>
    <t>7. Recently used/popular</t>
  </si>
  <si>
    <t>Included</t>
  </si>
  <si>
    <t>name</t>
  </si>
  <si>
    <t>yearPublished</t>
  </si>
  <si>
    <t>citations</t>
  </si>
  <si>
    <t>citationsPerAnnum</t>
  </si>
  <si>
    <t>Updated Citation On</t>
  </si>
  <si>
    <t xml:space="preserve">Note: CPC2 citations are the sum of the CPC &amp; CPC2 papers. </t>
  </si>
  <si>
    <t>Common Name</t>
  </si>
  <si>
    <t>Oranism Name/Genus</t>
  </si>
  <si>
    <t>Phylum</t>
  </si>
  <si>
    <t>Order</t>
  </si>
  <si>
    <t>Tool training</t>
  </si>
  <si>
    <t>Tool testing</t>
  </si>
  <si>
    <t xml:space="preserve">Number of tools </t>
  </si>
  <si>
    <t>Human</t>
  </si>
  <si>
    <t>Homo sapiens</t>
  </si>
  <si>
    <t>Chordata</t>
  </si>
  <si>
    <t>Primates</t>
  </si>
  <si>
    <t>CPC2, CPPred, RNAsamba, PLEK, bioseq2seq, tcode</t>
  </si>
  <si>
    <t>CPC2, CPPred, LGC, RNAcode, RNAsamba, bioseq2seq</t>
  </si>
  <si>
    <t>Mouse</t>
  </si>
  <si>
    <t>Mus musculus</t>
  </si>
  <si>
    <t>Rodentia</t>
  </si>
  <si>
    <t>CPPred, bioseq2seq</t>
  </si>
  <si>
    <t>CPC2, CPPred, LGC, PLEK, RNAsamba, bioseq2seq</t>
  </si>
  <si>
    <t>Nematode worm</t>
  </si>
  <si>
    <t>Caenorhabditis elegans</t>
  </si>
  <si>
    <t>Nematoda</t>
  </si>
  <si>
    <t>Rhabditida</t>
  </si>
  <si>
    <t>CPC2, CPPred, LGC, RNAcode, RNAsamba</t>
  </si>
  <si>
    <t>Zebrafish</t>
  </si>
  <si>
    <t>Danio rerio</t>
  </si>
  <si>
    <t>Cypriniformes</t>
  </si>
  <si>
    <t>CPC2, CPPred, LGC, PLEK, RNAsamba</t>
  </si>
  <si>
    <t>Fruit fly</t>
  </si>
  <si>
    <t>Drosphila melanogaster</t>
  </si>
  <si>
    <t>Arthropoda</t>
  </si>
  <si>
    <t>Diptera</t>
  </si>
  <si>
    <t>PhyloCSF, CPPred</t>
  </si>
  <si>
    <t>CPC2, CPPred, RNAcode, RNAsamba</t>
  </si>
  <si>
    <t>Thale cress</t>
  </si>
  <si>
    <t>Arabidopsis thaliana</t>
  </si>
  <si>
    <t>Anthophyta</t>
  </si>
  <si>
    <t>Brassicales</t>
  </si>
  <si>
    <t>CPC2, CPPred, RNAsamba</t>
  </si>
  <si>
    <t>Brewers Yeast</t>
  </si>
  <si>
    <t>Saccharomyces cerevisiae</t>
  </si>
  <si>
    <t>Ascomycota</t>
  </si>
  <si>
    <t>Saccharomycetales</t>
  </si>
  <si>
    <t>CPPred, tcode</t>
  </si>
  <si>
    <t>CPPred, RNAcode</t>
  </si>
  <si>
    <t>Cow</t>
  </si>
  <si>
    <t>Bos taurus</t>
  </si>
  <si>
    <t>Artiodactyla</t>
  </si>
  <si>
    <t>bioseq2seq</t>
  </si>
  <si>
    <t>PLEK, bioseq2seq</t>
  </si>
  <si>
    <t>Gorilla</t>
  </si>
  <si>
    <t>Gorilla gorilla</t>
  </si>
  <si>
    <t>Macaque</t>
  </si>
  <si>
    <t>Macaca mulatta</t>
  </si>
  <si>
    <t>Chimpanzee</t>
  </si>
  <si>
    <t>Pan troglodytes</t>
  </si>
  <si>
    <t>CNCI, PLEK, bioseq2seq</t>
  </si>
  <si>
    <t>Orangutan</t>
  </si>
  <si>
    <t>Pongo abelii</t>
  </si>
  <si>
    <t>E.coli</t>
  </si>
  <si>
    <t>Escherichia coli</t>
  </si>
  <si>
    <t>Pseudomonadota</t>
  </si>
  <si>
    <t>Enterobacterales</t>
  </si>
  <si>
    <t>Methanococcus</t>
  </si>
  <si>
    <t>Methanocaldococcus jannaschii</t>
  </si>
  <si>
    <t>Euryarchaeota</t>
  </si>
  <si>
    <t>Methanococcales</t>
  </si>
  <si>
    <t>Rice</t>
  </si>
  <si>
    <t>Oryza sativa</t>
  </si>
  <si>
    <t>Magnoliophyta</t>
  </si>
  <si>
    <t>Cyperales</t>
  </si>
  <si>
    <t>Rat</t>
  </si>
  <si>
    <t>Rattus rattus</t>
  </si>
  <si>
    <t>Pig</t>
  </si>
  <si>
    <t>Sus scrofa</t>
  </si>
  <si>
    <t>Tomato</t>
  </si>
  <si>
    <t>Solanum lycopersicum</t>
  </si>
  <si>
    <t>Solanales</t>
  </si>
  <si>
    <t>Clawed frogs</t>
  </si>
  <si>
    <t>Xenopus tropicalis</t>
  </si>
  <si>
    <t>Anura</t>
  </si>
  <si>
    <t>Datasets to avoid for benchmarking</t>
  </si>
  <si>
    <t>Summary stats:</t>
  </si>
  <si>
    <t>Number of sequences</t>
  </si>
  <si>
    <t>mean length</t>
  </si>
  <si>
    <t>len std dev</t>
  </si>
  <si>
    <t>max alignment depth</t>
  </si>
  <si>
    <t>mean alignment depth</t>
  </si>
  <si>
    <t>depth std dev</t>
  </si>
  <si>
    <t>Average identity %</t>
  </si>
  <si>
    <t>identity std dev</t>
  </si>
  <si>
    <t>C+G Content</t>
  </si>
  <si>
    <t>C+G std dev</t>
  </si>
  <si>
    <t>#alns with 2 seqs</t>
  </si>
  <si>
    <t>#alns with 1 seq</t>
  </si>
  <si>
    <t>Animalia</t>
  </si>
  <si>
    <t>coding</t>
  </si>
  <si>
    <t>intergenic</t>
  </si>
  <si>
    <t>shuffle</t>
  </si>
  <si>
    <t>Fungi</t>
  </si>
  <si>
    <t>Plantae</t>
  </si>
  <si>
    <t>Total coding</t>
  </si>
  <si>
    <t>Total intergenic</t>
  </si>
  <si>
    <t>Total shuffle</t>
  </si>
  <si>
    <t>*NB: Shuffled sequences have the same statistics (length, depth, PID, C+G etc) as the native coding sequence.</t>
  </si>
  <si>
    <t>Tool</t>
  </si>
  <si>
    <t>x/N</t>
  </si>
  <si>
    <t>AUC</t>
  </si>
  <si>
    <t>AUC_CI_Lower</t>
  </si>
  <si>
    <t>AUC_CI_Upper</t>
  </si>
  <si>
    <t>Sensitivity</t>
  </si>
  <si>
    <t>Sensitivity_CI_Lower</t>
  </si>
  <si>
    <t>Sensitivity_CI_Upper</t>
  </si>
  <si>
    <t>Specificity</t>
  </si>
  <si>
    <t>Specificity_CI_Lower</t>
  </si>
  <si>
    <t>Specificity_CI_Upper</t>
  </si>
  <si>
    <t>MCC</t>
  </si>
  <si>
    <t>MCC_CI_Lower</t>
  </si>
  <si>
    <t>MCC_CI_Upper</t>
  </si>
  <si>
    <t>PPV</t>
  </si>
  <si>
    <t>FPR</t>
  </si>
  <si>
    <t>NPV</t>
  </si>
  <si>
    <t>F1</t>
  </si>
  <si>
    <t>Diff. from stopFree Z-score</t>
  </si>
  <si>
    <t>Diff. from stopFree p-val</t>
  </si>
  <si>
    <t>Mean execution time per sequence (s)</t>
  </si>
  <si>
    <t>Clade</t>
  </si>
  <si>
    <t>Self-reported Sensitivity</t>
  </si>
  <si>
    <t>Self-reported Specificity</t>
  </si>
  <si>
    <t>Self-reported PPV</t>
  </si>
  <si>
    <t>Self-reported MCC</t>
  </si>
  <si>
    <t>Self-reported data source</t>
  </si>
  <si>
    <t>Sensitivity difference</t>
  </si>
  <si>
    <t>Specificity difference</t>
  </si>
  <si>
    <t>PPV difference</t>
  </si>
  <si>
    <t>MCC difference</t>
  </si>
  <si>
    <t>Combined</t>
  </si>
  <si>
    <t>NA</t>
  </si>
  <si>
    <t>Table 1 [Also, S1 Text, Table C, "seq-wt (LFN)".]</t>
  </si>
  <si>
    <t xml:space="preserve">Results section, paragraph 2. </t>
  </si>
  <si>
    <t>Average CPPred results from Tables 6 &amp; 7 (integrated model)</t>
  </si>
  <si>
    <t>Table 4</t>
  </si>
  <si>
    <t>Estimated from Figure 2, top-left ROC curve</t>
  </si>
  <si>
    <t xml:space="preserve">Table 2: average MCF-7 &amp; HeLa S3 values. </t>
  </si>
  <si>
    <t>null</t>
  </si>
  <si>
    <t>Text " Of the 10,535 annotated coding exons in FlyBase, 9245 overlapped (by at least one nucleotide) with an RNAcode prediction (sensitivity 87.8%). In total, RNAcode predicts 13,166 high-scoring coding regions with p &lt; 0.001. Of these, 12,207 had overlap with one of the annotated exons, i.e., 959 were false positives (specificity: 92.7%)"</t>
  </si>
  <si>
    <t>"Table S6. Comparison of classification performance in datasets of five different species using built-in pre-trained models."-- average of performance over 5 species</t>
  </si>
  <si>
    <t>fungiGroup</t>
  </si>
  <si>
    <t>catGroup</t>
  </si>
  <si>
    <t>melonGroup</t>
  </si>
  <si>
    <t>x=number of sequences tools generated a result for</t>
  </si>
  <si>
    <t>N=total number of control input sequences</t>
  </si>
  <si>
    <t>Organism Name</t>
  </si>
  <si>
    <t>BUSCO Complete</t>
  </si>
  <si>
    <t>BUSCO Duplicated</t>
  </si>
  <si>
    <t>BUSCO fragmented</t>
  </si>
  <si>
    <t>BUSCO Missing</t>
  </si>
  <si>
    <t>BUSCO Single Copy</t>
  </si>
  <si>
    <t>lineage</t>
  </si>
  <si>
    <t>Assembly Name</t>
  </si>
  <si>
    <t>Assembly Level</t>
  </si>
  <si>
    <t>Non-Coding Genes</t>
  </si>
  <si>
    <t>Coding Genes</t>
  </si>
  <si>
    <t>Accession</t>
  </si>
  <si>
    <t>Contig N50</t>
  </si>
  <si>
    <t>GCPercent</t>
  </si>
  <si>
    <t>Tax ID</t>
  </si>
  <si>
    <t>Genome Size Mb</t>
  </si>
  <si>
    <t>GenBank URL</t>
  </si>
  <si>
    <t>animalia</t>
  </si>
  <si>
    <t>domestic cat</t>
  </si>
  <si>
    <t>Felis catus</t>
  </si>
  <si>
    <t>carnivora_odb10</t>
  </si>
  <si>
    <t>F.catus_Fca126_mat1.0</t>
  </si>
  <si>
    <t>Chromosome</t>
  </si>
  <si>
    <t>GCF_018350175.1</t>
  </si>
  <si>
    <t>jungle cat</t>
  </si>
  <si>
    <t>Felis chaus</t>
  </si>
  <si>
    <t>FelChav1.0</t>
  </si>
  <si>
    <t>GCA_019924945.1</t>
  </si>
  <si>
    <t>leopard cat</t>
  </si>
  <si>
    <t>Prionailurus bengalensis</t>
  </si>
  <si>
    <t>Fcat_Pben_1.1_paternal_pri</t>
  </si>
  <si>
    <t>GCF_016509475.1</t>
  </si>
  <si>
    <t>tiger</t>
  </si>
  <si>
    <t>Panthera tigris</t>
  </si>
  <si>
    <t>P.tigris_Pti1_mat1.1</t>
  </si>
  <si>
    <t>GCF_018350195.1</t>
  </si>
  <si>
    <t>ermine</t>
  </si>
  <si>
    <t>Mustela erminea</t>
  </si>
  <si>
    <t>mMusErm1.Pri</t>
  </si>
  <si>
    <t>GCF_009829155.1</t>
  </si>
  <si>
    <t>horse</t>
  </si>
  <si>
    <t>Equus caballus</t>
  </si>
  <si>
    <t>laurasiatheria_odb10</t>
  </si>
  <si>
    <t>EquCab3.0</t>
  </si>
  <si>
    <t>GCF_002863925.1</t>
  </si>
  <si>
    <t>common bottlenose dolphin</t>
  </si>
  <si>
    <t>Tursiops truncatus</t>
  </si>
  <si>
    <t>cetartiodactyla_odb10</t>
  </si>
  <si>
    <t>mTurTru1.mat.Y</t>
  </si>
  <si>
    <t>GCF_011762595.1</t>
  </si>
  <si>
    <t>brown-marbled grouper</t>
  </si>
  <si>
    <t>Epinephelus fuscoguttatus</t>
  </si>
  <si>
    <t>actinopterygii_odb10</t>
  </si>
  <si>
    <t>E.fuscoguttatus.final_Chr_v1</t>
  </si>
  <si>
    <t>GCF_011397635.1</t>
  </si>
  <si>
    <t>African malaria mosquito</t>
  </si>
  <si>
    <t>Anopheles funestus</t>
  </si>
  <si>
    <t>diptera_odb10</t>
  </si>
  <si>
    <t>idAnoFuneDA-416_04</t>
  </si>
  <si>
    <t>GCF_943734845.2</t>
  </si>
  <si>
    <t>K. lactis</t>
  </si>
  <si>
    <t>Kluyveromyces lactis</t>
  </si>
  <si>
    <t>saccharomycetes_odb10</t>
  </si>
  <si>
    <t>ASM251v1</t>
  </si>
  <si>
    <t>Complete Genome</t>
  </si>
  <si>
    <t>GCF_000002515.2</t>
  </si>
  <si>
    <t>common.name</t>
  </si>
  <si>
    <t>organism.name</t>
  </si>
  <si>
    <t>busco.complete</t>
  </si>
  <si>
    <t>busco.duplicated</t>
  </si>
  <si>
    <t>busco.fragmented</t>
  </si>
  <si>
    <t>busco.missing</t>
  </si>
  <si>
    <t>busco.single.copy</t>
  </si>
  <si>
    <t>family</t>
  </si>
  <si>
    <t>assembly.name</t>
  </si>
  <si>
    <t>fungi</t>
  </si>
  <si>
    <t>Aspergillus_puulaauensis</t>
  </si>
  <si>
    <t>eurotiales_odb10</t>
  </si>
  <si>
    <t>ApuulaauensisMK2_assembly01</t>
  </si>
  <si>
    <t>Complete.Genome</t>
  </si>
  <si>
    <t>GCF_016861865.1</t>
  </si>
  <si>
    <t>https://www.ncbi.nlm.nih.gov/datasets/genome/GCF_016861865.1/</t>
  </si>
  <si>
    <t>Aspergillus_luchuensis</t>
  </si>
  <si>
    <t>AkawachiiIFO4308_assembly01</t>
  </si>
  <si>
    <t>GCF_016861625.1</t>
  </si>
  <si>
    <t>https://www.ncbi.nlm.nih.gov/datasets/genome/GCF_016861625.1/</t>
  </si>
  <si>
    <t>Aspergillus_sydowii</t>
  </si>
  <si>
    <t>Aspsy1</t>
  </si>
  <si>
    <t>Scaffold</t>
  </si>
  <si>
    <t>GCF_001890705.1</t>
  </si>
  <si>
    <t>https://www.ncbi.nlm.nih.gov/datasets/genome/GCF_001890705.1/</t>
  </si>
  <si>
    <t>Aspergillus_versicolor</t>
  </si>
  <si>
    <t>Aspve1</t>
  </si>
  <si>
    <t>GCF_001890125.1</t>
  </si>
  <si>
    <t>https://www.ncbi.nlm.nih.gov/datasets/genome/GCF_001890125.1/</t>
  </si>
  <si>
    <t>Aspergillus_mulundensis</t>
  </si>
  <si>
    <t>ASM336962v1</t>
  </si>
  <si>
    <t>GCF_003369625.1</t>
  </si>
  <si>
    <t>https://www.ncbi.nlm.nih.gov/datasets/genome/GCF_003369625.1/</t>
  </si>
  <si>
    <t>Aspergillus_nidulans</t>
  </si>
  <si>
    <t>ASM1142v1</t>
  </si>
  <si>
    <t>GCF_000011425.1</t>
  </si>
  <si>
    <t>https://www.ncbi.nlm.nih.gov/datasets/genome/GCF_000011425.1/</t>
  </si>
  <si>
    <t>Aspergillus_niger</t>
  </si>
  <si>
    <t>ASM2978390v1</t>
  </si>
  <si>
    <t>GCA_029783905.1</t>
  </si>
  <si>
    <t>https://www.ncbi.nlm.nih.gov/datasets/genome/GCA_029783905.1/</t>
  </si>
  <si>
    <t>Aspergillus_campestris</t>
  </si>
  <si>
    <t>Aspcam1</t>
  </si>
  <si>
    <t>Contig</t>
  </si>
  <si>
    <t>GCF_002847485.1</t>
  </si>
  <si>
    <t>https://www.ncbi.nlm.nih.gov/datasets/genome/GCF_002847485.1/</t>
  </si>
  <si>
    <t>Kluyveromyces_lactis</t>
  </si>
  <si>
    <t>https://www.ncbi.nlm.nih.gov/datasets/genome/GCF_000002515.2/</t>
  </si>
  <si>
    <t>Ustilago_bromivora</t>
  </si>
  <si>
    <t>basidiomycota_odb10</t>
  </si>
  <si>
    <t>UBRO_v3</t>
  </si>
  <si>
    <t>GCA_900080155.1</t>
  </si>
  <si>
    <t>https://www.ncbi.nlm.nih.gov/datasets/genome/GCA_900080155.1/</t>
  </si>
  <si>
    <t>Fusarium_culmorum</t>
  </si>
  <si>
    <t>hypocreales_odb10</t>
  </si>
  <si>
    <t>ASM1695235v1</t>
  </si>
  <si>
    <t>GCA_016952355.1</t>
  </si>
  <si>
    <t>https://www.ncbi.nlm.nih.gov/datasets/genome/GCA_016952355.1/</t>
  </si>
  <si>
    <t>plantae</t>
  </si>
  <si>
    <t>muskmelon</t>
  </si>
  <si>
    <t>Cucumis_melo</t>
  </si>
  <si>
    <t>eudicots_odb10</t>
  </si>
  <si>
    <t>USDA_Cmelo_AY_1.0</t>
  </si>
  <si>
    <t>GCF_025177605.1</t>
  </si>
  <si>
    <t>https://www.ncbi.nlm.nih.gov/datasets/genome/GCF_025177605.1/</t>
  </si>
  <si>
    <t>cucumber</t>
  </si>
  <si>
    <t>Cucumis_sativus</t>
  </si>
  <si>
    <t>Cucumber_9930_V3</t>
  </si>
  <si>
    <t>GCF_000004075.3</t>
  </si>
  <si>
    <t>https://www.ncbi.nlm.nih.gov/datasets/genome/GCF_000004075.3/</t>
  </si>
  <si>
    <t>vegetable marrow</t>
  </si>
  <si>
    <t>Cucurbita_pepo</t>
  </si>
  <si>
    <t>ASM280686v2</t>
  </si>
  <si>
    <t>GCF_002806865.1</t>
  </si>
  <si>
    <t>https://www.ncbi.nlm.nih.gov/datasets/genome/GCF_002806865.1/</t>
  </si>
  <si>
    <t>wax gourd</t>
  </si>
  <si>
    <t>Benincasa_hispida</t>
  </si>
  <si>
    <t>ASM972705v1</t>
  </si>
  <si>
    <t>GCF_009727055.1</t>
  </si>
  <si>
    <t>https://www.ncbi.nlm.nih.gov/datasets/genome/GCF_009727055.1/</t>
  </si>
  <si>
    <t>Japanese rice</t>
  </si>
  <si>
    <t>Oryza_sativa_Japonica_Group</t>
  </si>
  <si>
    <t>poales_odb10</t>
  </si>
  <si>
    <t>IRGSP-1.0</t>
  </si>
  <si>
    <t>GCF_001433935.1</t>
  </si>
  <si>
    <t>https://www.ncbi.nlm.nih.gov/datasets/genome/GCF_001433935.1/</t>
  </si>
  <si>
    <t>peach</t>
  </si>
  <si>
    <t>Prunus_persica</t>
  </si>
  <si>
    <t>Prunus_persica_NCBIv2</t>
  </si>
  <si>
    <t>GCF_000346465.2</t>
  </si>
  <si>
    <t>https://www.ncbi.nlm.nih.gov/datasets/genome/GCF_000346465.2/</t>
  </si>
  <si>
    <t>stiff brome</t>
  </si>
  <si>
    <t>Brachypodium_distachyon</t>
  </si>
  <si>
    <t>Brachypodium_distachyon_v3.0</t>
  </si>
  <si>
    <t>GCF_000005505.3</t>
  </si>
  <si>
    <t>https://www.ncbi.nlm.nih.gov/datasets/genome/GCF_000005505.3/</t>
  </si>
  <si>
    <t>chickpea</t>
  </si>
  <si>
    <t>Cicer_arietinum</t>
  </si>
  <si>
    <t>fabales_odb10</t>
  </si>
  <si>
    <t>ASM33114v1</t>
  </si>
  <si>
    <t>GCF_000331145.1</t>
  </si>
  <si>
    <t>https://www.ncbi.nlm.nih.gov/datasets/genome/GCF_000331145.1/</t>
  </si>
  <si>
    <t>tobacco</t>
  </si>
  <si>
    <t>Nicotiana_attenuata</t>
  </si>
  <si>
    <t>solanales_odb10</t>
  </si>
  <si>
    <t>NIATTr2</t>
  </si>
  <si>
    <t>GCF_001879085.1</t>
  </si>
  <si>
    <t>https://www.ncbi.nlm.nih.gov/datasets/genome/GCF_001879085.1/</t>
  </si>
  <si>
    <t>potato</t>
  </si>
  <si>
    <t>Solanum_pennellii</t>
  </si>
  <si>
    <t>SPENNV200</t>
  </si>
  <si>
    <t>GCF_001406875.1</t>
  </si>
  <si>
    <t>https://www.ncbi.nlm.nih.gov/datasets/genome/GCF_001406875.1/</t>
  </si>
  <si>
    <t>pocket water lily</t>
  </si>
  <si>
    <t>Nymphaea_colorata</t>
  </si>
  <si>
    <t>embryophyta_odb10</t>
  </si>
  <si>
    <t>ASM883128v2</t>
  </si>
  <si>
    <t>GCF_008831285.2</t>
  </si>
  <si>
    <t>https://www.ncbi.nlm.nih.gov/datasets/genome/GCF_008831285.2/</t>
  </si>
  <si>
    <t>Diff. from randScore Z-score</t>
  </si>
  <si>
    <t>Diff. from randScore p-val</t>
  </si>
  <si>
    <t>combined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</si>
</sst>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yyyy-mm-dd"/>
    <numFmt numFmtId="166" formatCode="0.000"/>
    <numFmt numFmtId="167" formatCode="0.0000"/>
  </numFmts>
  <fonts count="28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u/>
      <sz val="10.0"/>
      <color rgb="FFB15DBA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2A2A2A"/>
      <name val="Arial"/>
    </font>
    <font>
      <u/>
      <sz val="10.0"/>
      <color rgb="FF333333"/>
      <name val="Arial"/>
    </font>
    <font>
      <sz val="10.0"/>
      <color rgb="FF2E2E2E"/>
      <name val="Arial"/>
    </font>
    <font>
      <u/>
      <sz val="10.0"/>
      <color rgb="FFB15DBA"/>
      <name val="Arial"/>
    </font>
    <font>
      <u/>
      <sz val="10.0"/>
      <color rgb="FF2E2E2E"/>
      <name val="Arial"/>
    </font>
    <font>
      <u/>
      <sz val="10.0"/>
      <color rgb="FFB15DBA"/>
      <name val="Arial"/>
    </font>
    <font>
      <sz val="10.0"/>
      <color rgb="FF000000"/>
      <name val="Arial"/>
    </font>
    <font>
      <i/>
      <sz val="10.0"/>
      <color theme="1"/>
      <name val="Arial"/>
    </font>
    <font>
      <strike/>
      <color theme="1"/>
      <name val="Arial"/>
      <scheme val="minor"/>
    </font>
    <font>
      <i/>
      <strike/>
      <color theme="1"/>
      <name val="Arial"/>
      <scheme val="minor"/>
    </font>
    <font>
      <b/>
      <sz val="10.0"/>
      <color rgb="FF314C59"/>
      <name val="Arial"/>
    </font>
    <font>
      <sz val="8.0"/>
      <color theme="1"/>
      <name val="Arial"/>
    </font>
    <font>
      <sz val="8.0"/>
      <color theme="1"/>
      <name val="&quot;Liberation Sans&quot;"/>
    </font>
    <font>
      <sz val="10.0"/>
      <color theme="1"/>
      <name val="Arial"/>
      <scheme val="minor"/>
    </font>
    <font>
      <sz val="10.0"/>
      <name val="Arial"/>
    </font>
    <font>
      <color theme="1"/>
      <name val="Arial"/>
      <scheme val="minor"/>
    </font>
    <font>
      <b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00FF"/>
        <bgColor rgb="FFFF00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E0E0E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Font="1"/>
    <xf borderId="0" fillId="2" fontId="2" numFmtId="0" xfId="0" applyAlignment="1" applyFont="1">
      <alignment readingOrder="0"/>
    </xf>
    <xf borderId="0" fillId="2" fontId="3" numFmtId="0" xfId="0" applyAlignment="1" applyFont="1">
      <alignment readingOrder="0"/>
    </xf>
    <xf borderId="0" fillId="2" fontId="4" numFmtId="0" xfId="0" applyAlignment="1" applyFont="1">
      <alignment readingOrder="0"/>
    </xf>
    <xf borderId="0" fillId="2" fontId="2" numFmtId="0" xfId="0" applyFont="1"/>
    <xf borderId="0" fillId="3" fontId="2" numFmtId="0" xfId="0" applyAlignment="1" applyFill="1" applyFont="1">
      <alignment readingOrder="0"/>
    </xf>
    <xf borderId="0" fillId="2" fontId="2" numFmtId="0" xfId="0" applyFont="1"/>
    <xf borderId="0" fillId="2" fontId="5" numFmtId="0" xfId="0" applyFont="1"/>
    <xf borderId="0" fillId="2" fontId="2" numFmtId="0" xfId="0" applyAlignment="1" applyFont="1">
      <alignment horizontal="left" readingOrder="0"/>
    </xf>
    <xf borderId="0" fillId="3" fontId="2" numFmtId="0" xfId="0" applyFont="1"/>
    <xf borderId="0" fillId="0" fontId="2" numFmtId="0" xfId="0" applyFont="1"/>
    <xf borderId="0" fillId="3" fontId="2" numFmtId="0" xfId="0" applyFont="1"/>
    <xf borderId="0" fillId="2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2" numFmtId="0" xfId="0" applyFont="1"/>
    <xf borderId="0" fillId="4" fontId="2" numFmtId="0" xfId="0" applyAlignment="1" applyFill="1" applyFont="1">
      <alignment readingOrder="0"/>
    </xf>
    <xf borderId="0" fillId="5" fontId="1" numFmtId="0" xfId="0" applyAlignment="1" applyFill="1" applyFont="1">
      <alignment readingOrder="0"/>
    </xf>
    <xf borderId="0" fillId="5" fontId="2" numFmtId="0" xfId="0" applyFont="1"/>
    <xf borderId="0" fillId="5" fontId="2" numFmtId="0" xfId="0" applyAlignment="1" applyFont="1">
      <alignment readingOrder="0"/>
    </xf>
    <xf borderId="0" fillId="5" fontId="8" numFmtId="0" xfId="0" applyAlignment="1" applyFont="1">
      <alignment readingOrder="0"/>
    </xf>
    <xf borderId="0" fillId="5" fontId="9" numFmtId="0" xfId="0" applyAlignment="1" applyFont="1">
      <alignment readingOrder="0"/>
    </xf>
    <xf borderId="0" fillId="5" fontId="2" numFmtId="0" xfId="0" applyFont="1"/>
    <xf borderId="0" fillId="5" fontId="10" numFmtId="0" xfId="0" applyFont="1"/>
    <xf borderId="0" fillId="5" fontId="11" numFmtId="0" xfId="0" applyAlignment="1" applyFont="1">
      <alignment readingOrder="0"/>
    </xf>
    <xf borderId="0" fillId="5" fontId="12" numFmtId="0" xfId="0" applyAlignment="1" applyFont="1">
      <alignment horizontal="left" readingOrder="0"/>
    </xf>
    <xf borderId="0" fillId="5" fontId="13" numFmtId="0" xfId="0" applyAlignment="1" applyFont="1">
      <alignment readingOrder="0"/>
    </xf>
    <xf borderId="0" fillId="5" fontId="14" numFmtId="0" xfId="0" applyAlignment="1" applyFont="1">
      <alignment readingOrder="0"/>
    </xf>
    <xf borderId="0" fillId="5" fontId="15" numFmtId="0" xfId="0" applyAlignment="1" applyFont="1">
      <alignment readingOrder="0"/>
    </xf>
    <xf borderId="0" fillId="5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1" numFmtId="0" xfId="0" applyAlignment="1" applyFont="1">
      <alignment readingOrder="0"/>
    </xf>
    <xf borderId="0" fillId="3" fontId="1" numFmtId="0" xfId="0" applyAlignment="1" applyFont="1">
      <alignment readingOrder="0"/>
    </xf>
    <xf borderId="1" fillId="3" fontId="2" numFmtId="0" xfId="0" applyBorder="1" applyFont="1"/>
    <xf borderId="0" fillId="3" fontId="2" numFmtId="164" xfId="0" applyAlignment="1" applyFont="1" applyNumberFormat="1">
      <alignment horizontal="left"/>
    </xf>
    <xf borderId="0" fillId="3" fontId="17" numFmtId="0" xfId="0" applyFont="1"/>
    <xf borderId="0" fillId="2" fontId="1" numFmtId="0" xfId="0" applyAlignment="1" applyFont="1">
      <alignment horizontal="right" readingOrder="0"/>
    </xf>
    <xf borderId="0" fillId="2" fontId="2" numFmtId="164" xfId="0" applyFont="1" applyNumberFormat="1"/>
    <xf borderId="0" fillId="0" fontId="2" numFmtId="165" xfId="0" applyAlignment="1" applyFont="1" applyNumberFormat="1">
      <alignment readingOrder="0"/>
    </xf>
    <xf borderId="0" fillId="2" fontId="2" numFmtId="0" xfId="0" applyAlignment="1" applyFont="1">
      <alignment readingOrder="0"/>
    </xf>
    <xf borderId="0" fillId="6" fontId="2" numFmtId="0" xfId="0" applyAlignment="1" applyFill="1" applyFont="1">
      <alignment readingOrder="0"/>
    </xf>
    <xf borderId="0" fillId="3" fontId="18" numFmtId="0" xfId="0" applyAlignment="1" applyFont="1">
      <alignment readingOrder="0"/>
    </xf>
    <xf borderId="0" fillId="0" fontId="18" numFmtId="0" xfId="0" applyAlignment="1" applyFont="1">
      <alignment readingOrder="0"/>
    </xf>
    <xf borderId="0" fillId="0" fontId="2" numFmtId="0" xfId="0" applyFont="1"/>
    <xf borderId="0" fillId="0" fontId="18" numFmtId="0" xfId="0" applyFont="1"/>
    <xf borderId="0" fillId="7" fontId="2" numFmtId="0" xfId="0" applyAlignment="1" applyFill="1" applyFont="1">
      <alignment horizontal="left" readingOrder="0"/>
    </xf>
    <xf borderId="0" fillId="0" fontId="2" numFmtId="0" xfId="0" applyFont="1"/>
    <xf borderId="0" fillId="0" fontId="18" numFmtId="0" xfId="0" applyAlignment="1" applyFont="1">
      <alignment readingOrder="0"/>
    </xf>
    <xf borderId="0" fillId="0" fontId="18" numFmtId="0" xfId="0" applyAlignment="1" applyFont="1">
      <alignment horizontal="left" readingOrder="0"/>
    </xf>
    <xf borderId="0" fillId="7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9" numFmtId="0" xfId="0" applyAlignment="1" applyFont="1">
      <alignment readingOrder="0"/>
    </xf>
    <xf borderId="0" fillId="0" fontId="20" numFmtId="0" xfId="0" applyFont="1"/>
    <xf borderId="0" fillId="0" fontId="19" numFmtId="0" xfId="0" applyFont="1"/>
    <xf borderId="0" fillId="0" fontId="19" numFmtId="0" xfId="0" applyFont="1"/>
    <xf borderId="0" fillId="0" fontId="20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2" numFmtId="2" xfId="0" applyAlignment="1" applyFont="1" applyNumberFormat="1">
      <alignment readingOrder="0"/>
    </xf>
    <xf borderId="0" fillId="0" fontId="2" numFmtId="1" xfId="0" applyAlignment="1" applyFont="1" applyNumberFormat="1">
      <alignment readingOrder="0"/>
    </xf>
    <xf borderId="0" fillId="0" fontId="2" numFmtId="1" xfId="0" applyAlignment="1" applyFont="1" applyNumberFormat="1">
      <alignment readingOrder="0"/>
    </xf>
    <xf borderId="0" fillId="0" fontId="2" numFmtId="1" xfId="0" applyFont="1" applyNumberFormat="1"/>
    <xf borderId="0" fillId="0" fontId="2" numFmtId="0" xfId="0" applyFont="1"/>
    <xf borderId="0" fillId="7" fontId="21" numFmtId="0" xfId="0" applyAlignment="1" applyFont="1">
      <alignment horizontal="left" readingOrder="0"/>
    </xf>
    <xf borderId="0" fillId="0" fontId="1" numFmtId="0" xfId="0" applyAlignment="1" applyFont="1">
      <alignment horizontal="left" readingOrder="0"/>
    </xf>
    <xf borderId="0" fillId="0" fontId="22" numFmtId="0" xfId="0" applyAlignment="1" applyFont="1">
      <alignment horizontal="left" readingOrder="0"/>
    </xf>
    <xf borderId="0" fillId="0" fontId="23" numFmtId="0" xfId="0" applyAlignment="1" applyFont="1">
      <alignment horizontal="left" readingOrder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left" readingOrder="0"/>
    </xf>
    <xf borderId="0" fillId="0" fontId="2" numFmtId="1" xfId="0" applyAlignment="1" applyFont="1" applyNumberFormat="1">
      <alignment horizontal="right" readingOrder="0"/>
    </xf>
    <xf borderId="0" fillId="0" fontId="2" numFmtId="166" xfId="0" applyAlignment="1" applyFont="1" applyNumberFormat="1">
      <alignment horizontal="right" readingOrder="0"/>
    </xf>
    <xf borderId="0" fillId="0" fontId="2" numFmtId="167" xfId="0" applyAlignment="1" applyFont="1" applyNumberFormat="1">
      <alignment horizontal="right" readingOrder="0"/>
    </xf>
    <xf borderId="0" fillId="0" fontId="2" numFmtId="11" xfId="0" applyAlignment="1" applyFont="1" applyNumberFormat="1">
      <alignment horizontal="right" readingOrder="0"/>
    </xf>
    <xf borderId="0" fillId="0" fontId="2" numFmtId="166" xfId="0" applyAlignment="1" applyFont="1" applyNumberFormat="1">
      <alignment horizontal="right" vertical="bottom"/>
    </xf>
    <xf borderId="0" fillId="0" fontId="1" numFmtId="167" xfId="0" applyAlignment="1" applyFont="1" applyNumberFormat="1">
      <alignment horizontal="right" readingOrder="0"/>
    </xf>
    <xf borderId="0" fillId="0" fontId="2" numFmtId="167" xfId="0" applyAlignment="1" applyFont="1" applyNumberFormat="1">
      <alignment horizontal="right"/>
    </xf>
    <xf borderId="0" fillId="0" fontId="24" numFmtId="166" xfId="0" applyAlignment="1" applyFont="1" applyNumberFormat="1">
      <alignment horizontal="right" readingOrder="0"/>
    </xf>
    <xf borderId="0" fillId="0" fontId="24" numFmtId="11" xfId="0" applyAlignment="1" applyFont="1" applyNumberFormat="1">
      <alignment horizontal="right" readingOrder="0"/>
    </xf>
    <xf borderId="0" fillId="0" fontId="2" numFmtId="166" xfId="0" applyAlignment="1" applyFont="1" applyNumberFormat="1">
      <alignment horizontal="right" readingOrder="0" vertical="bottom"/>
    </xf>
    <xf borderId="0" fillId="0" fontId="1" numFmtId="167" xfId="0" applyAlignment="1" applyFont="1" applyNumberFormat="1">
      <alignment horizontal="right"/>
    </xf>
    <xf borderId="0" fillId="0" fontId="2" numFmtId="166" xfId="0" applyAlignment="1" applyFont="1" applyNumberFormat="1">
      <alignment horizontal="right"/>
    </xf>
    <xf borderId="0" fillId="0" fontId="23" numFmtId="1" xfId="0" applyAlignment="1" applyFont="1" applyNumberFormat="1">
      <alignment horizontal="left" readingOrder="0"/>
    </xf>
    <xf borderId="0" fillId="0" fontId="23" numFmtId="1" xfId="0" applyAlignment="1" applyFont="1" applyNumberFormat="1">
      <alignment horizontal="right" readingOrder="0"/>
    </xf>
    <xf borderId="0" fillId="0" fontId="23" numFmtId="0" xfId="0" applyAlignment="1" applyFont="1">
      <alignment horizontal="right" readingOrder="0"/>
    </xf>
    <xf borderId="0" fillId="0" fontId="23" numFmtId="11" xfId="0" applyAlignment="1" applyFont="1" applyNumberFormat="1">
      <alignment horizontal="right" readingOrder="0"/>
    </xf>
    <xf borderId="0" fillId="3" fontId="2" numFmtId="166" xfId="0" applyAlignment="1" applyFont="1" applyNumberFormat="1">
      <alignment horizontal="right" readingOrder="0"/>
    </xf>
    <xf borderId="0" fillId="0" fontId="23" numFmtId="166" xfId="0" applyAlignment="1" applyFont="1" applyNumberFormat="1">
      <alignment horizontal="right" readingOrder="0"/>
    </xf>
    <xf borderId="0" fillId="0" fontId="2" numFmtId="166" xfId="0" applyAlignment="1" applyFont="1" applyNumberFormat="1">
      <alignment readingOrder="0"/>
    </xf>
    <xf borderId="0" fillId="0" fontId="2" numFmtId="164" xfId="0" applyFont="1" applyNumberFormat="1"/>
    <xf borderId="0" fillId="0" fontId="1" numFmtId="10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3" fontId="2" numFmtId="10" xfId="0" applyAlignment="1" applyFont="1" applyNumberFormat="1">
      <alignment readingOrder="0"/>
    </xf>
    <xf borderId="0" fillId="0" fontId="2" numFmtId="10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5" numFmtId="0" xfId="0" applyAlignment="1" applyFont="1">
      <alignment readingOrder="0"/>
    </xf>
    <xf borderId="0" fillId="0" fontId="2" numFmtId="3" xfId="0" applyFont="1" applyNumberFormat="1"/>
    <xf borderId="0" fillId="0" fontId="26" numFmtId="0" xfId="0" applyFont="1"/>
    <xf borderId="0" fillId="8" fontId="2" numFmtId="0" xfId="0" applyFill="1" applyFont="1"/>
    <xf borderId="0" fillId="8" fontId="2" numFmtId="3" xfId="0" applyFont="1" applyNumberFormat="1"/>
    <xf borderId="0" fillId="7" fontId="2" numFmtId="0" xfId="0" applyAlignment="1" applyFont="1">
      <alignment readingOrder="0"/>
    </xf>
    <xf borderId="0" fillId="7" fontId="2" numFmtId="3" xfId="0" applyAlignment="1" applyFont="1" applyNumberFormat="1">
      <alignment readingOrder="0"/>
    </xf>
    <xf borderId="0" fillId="0" fontId="26" numFmtId="164" xfId="0" applyFont="1" applyNumberFormat="1"/>
    <xf borderId="0" fillId="0" fontId="25" numFmtId="0" xfId="0" applyFont="1"/>
    <xf borderId="0" fillId="3" fontId="2" numFmtId="2" xfId="0" applyAlignment="1" applyFont="1" applyNumberFormat="1">
      <alignment readingOrder="0"/>
    </xf>
    <xf borderId="0" fillId="0" fontId="2" numFmtId="2" xfId="0" applyAlignment="1" applyFont="1" applyNumberFormat="1">
      <alignment readingOrder="0"/>
    </xf>
    <xf borderId="0" fillId="0" fontId="2" numFmtId="0" xfId="0" applyAlignment="1" applyFont="1">
      <alignment horizontal="right" readingOrder="0"/>
    </xf>
    <xf borderId="0" fillId="3" fontId="2" numFmtId="2" xfId="0" applyAlignment="1" applyFont="1" applyNumberFormat="1">
      <alignment horizontal="right" readingOrder="0"/>
    </xf>
    <xf borderId="0" fillId="0" fontId="2" numFmtId="2" xfId="0" applyAlignment="1" applyFont="1" applyNumberFormat="1">
      <alignment horizontal="right" readingOrder="0"/>
    </xf>
    <xf borderId="2" fillId="0" fontId="2" numFmtId="0" xfId="0" applyAlignment="1" applyBorder="1" applyFont="1">
      <alignment horizontal="left" readingOrder="0" shrinkToFit="0" vertical="bottom" wrapText="0"/>
    </xf>
    <xf borderId="0" fillId="0" fontId="2" numFmtId="0" xfId="0" applyAlignment="1" applyFont="1">
      <alignment horizontal="left" readingOrder="0" shrinkToFit="0" wrapText="0"/>
    </xf>
    <xf borderId="0" fillId="0" fontId="27" numFmtId="0" xfId="0" applyAlignment="1" applyFont="1">
      <alignment readingOrder="0"/>
    </xf>
    <xf borderId="0" fillId="0" fontId="26" numFmtId="0" xfId="0" applyAlignment="1" applyFont="1">
      <alignment readingOrder="0"/>
    </xf>
    <xf borderId="0" fillId="0" fontId="26" numFmtId="11" xfId="0" applyAlignment="1" applyFont="1" applyNumberFormat="1">
      <alignment readingOrder="0"/>
    </xf>
    <xf borderId="0" fillId="0" fontId="27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S3 Sequencealignment summary st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N14" displayName="Table_1" name="Table_1" id="1">
  <tableColumns count="14">
    <tableColumn name="Summary stats:" id="1"/>
    <tableColumn name="Type" id="2"/>
    <tableColumn name="Number of sequences" id="3"/>
    <tableColumn name="mean length" id="4"/>
    <tableColumn name="len std dev" id="5"/>
    <tableColumn name="max alignment depth" id="6"/>
    <tableColumn name="mean alignment depth" id="7"/>
    <tableColumn name="depth std dev" id="8"/>
    <tableColumn name="Average identity %" id="9"/>
    <tableColumn name="identity std dev" id="10"/>
    <tableColumn name="C+G Content" id="11"/>
    <tableColumn name="C+G std dev" id="12"/>
    <tableColumn name="#alns with 2 seqs" id="13"/>
    <tableColumn name="#alns with 1 seq" id="14"/>
  </tableColumns>
  <tableStyleInfo name="S3 Sequencealignment summary s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314C59"/>
      </a:dk1>
      <a:lt1>
        <a:srgbClr val="FFFFFF"/>
      </a:lt1>
      <a:dk2>
        <a:srgbClr val="314C59"/>
      </a:dk2>
      <a:lt2>
        <a:srgbClr val="FFFFFF"/>
      </a:lt2>
      <a:accent1>
        <a:srgbClr val="006391"/>
      </a:accent1>
      <a:accent2>
        <a:srgbClr val="E24A38"/>
      </a:accent2>
      <a:accent3>
        <a:srgbClr val="FEB929"/>
      </a:accent3>
      <a:accent4>
        <a:srgbClr val="28998B"/>
      </a:accent4>
      <a:accent5>
        <a:srgbClr val="C0DE00"/>
      </a:accent5>
      <a:accent6>
        <a:srgbClr val="F5959C"/>
      </a:accent6>
      <a:hlink>
        <a:srgbClr val="B15DBA"/>
      </a:hlink>
      <a:folHlink>
        <a:srgbClr val="B15DBA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oi.org/10.1093/nar/gkw1306" TargetMode="External"/><Relationship Id="rId42" Type="http://schemas.openxmlformats.org/officeDocument/2006/relationships/hyperlink" Target="https://pubmed.ncbi.nlm.nih.gov/9632833/" TargetMode="External"/><Relationship Id="rId41" Type="http://schemas.openxmlformats.org/officeDocument/2006/relationships/hyperlink" Target="https://github.com/tderrien/FEELnc" TargetMode="External"/><Relationship Id="rId44" Type="http://schemas.openxmlformats.org/officeDocument/2006/relationships/hyperlink" Target="https://doi.org/10.1006/jmbi.1997.0951" TargetMode="External"/><Relationship Id="rId43" Type="http://schemas.openxmlformats.org/officeDocument/2006/relationships/hyperlink" Target="https://github.com/mcinerneylab/GCUA" TargetMode="External"/><Relationship Id="rId46" Type="http://schemas.openxmlformats.org/officeDocument/2006/relationships/hyperlink" Target="https://doi.org/10.1093/nar/gku325" TargetMode="External"/><Relationship Id="rId45" Type="http://schemas.openxmlformats.org/officeDocument/2006/relationships/hyperlink" Target="http://hollywood.mit.edu/GENSCAN.html" TargetMode="External"/><Relationship Id="rId1" Type="http://schemas.openxmlformats.org/officeDocument/2006/relationships/hyperlink" Target="https://doi.org/10.1371/journal.pcbi.1011526" TargetMode="External"/><Relationship Id="rId2" Type="http://schemas.openxmlformats.org/officeDocument/2006/relationships/hyperlink" Target="https://github.com/josephvalencia/bioseq2seq" TargetMode="External"/><Relationship Id="rId3" Type="http://schemas.openxmlformats.org/officeDocument/2006/relationships/hyperlink" Target="https://doi.org/10.1093/nar/gkx428" TargetMode="External"/><Relationship Id="rId4" Type="http://schemas.openxmlformats.org/officeDocument/2006/relationships/hyperlink" Target="http://cpc2.gao-lab.org/" TargetMode="External"/><Relationship Id="rId9" Type="http://schemas.openxmlformats.org/officeDocument/2006/relationships/hyperlink" Target="https://doi.org/10.1093/bioinformatics/btr209" TargetMode="External"/><Relationship Id="rId48" Type="http://schemas.openxmlformats.org/officeDocument/2006/relationships/hyperlink" Target="http://doi.org/10.1093/bioinformatics/btv480" TargetMode="External"/><Relationship Id="rId47" Type="http://schemas.openxmlformats.org/officeDocument/2006/relationships/hyperlink" Target="http://ncrna-pred.com/HLRF_README.txt" TargetMode="External"/><Relationship Id="rId49" Type="http://schemas.openxmlformats.org/officeDocument/2006/relationships/hyperlink" Target="https://github.com/zhangy72/LncRNA-ID" TargetMode="External"/><Relationship Id="rId5" Type="http://schemas.openxmlformats.org/officeDocument/2006/relationships/hyperlink" Target="https://doi.org/10.1093/nar/gkz087" TargetMode="External"/><Relationship Id="rId6" Type="http://schemas.openxmlformats.org/officeDocument/2006/relationships/hyperlink" Target="http://www.rnabinding.com/CPPred/" TargetMode="External"/><Relationship Id="rId7" Type="http://schemas.openxmlformats.org/officeDocument/2006/relationships/hyperlink" Target="https://doi.org/10.1093/bioinformatics/btz008" TargetMode="External"/><Relationship Id="rId8" Type="http://schemas.openxmlformats.org/officeDocument/2006/relationships/hyperlink" Target="http://bigd.big.ac.cn/biocode/tools/BT000004" TargetMode="External"/><Relationship Id="rId73" Type="http://schemas.openxmlformats.org/officeDocument/2006/relationships/hyperlink" Target="https://doi.org/10.1093/nar/gky567" TargetMode="External"/><Relationship Id="rId72" Type="http://schemas.openxmlformats.org/officeDocument/2006/relationships/hyperlink" Target="https://github.com/TransDecoder/TransDecoder/wiki" TargetMode="External"/><Relationship Id="rId31" Type="http://schemas.openxmlformats.org/officeDocument/2006/relationships/hyperlink" Target="https://doi.org/10.1186/gb-2007-8-12-r269" TargetMode="External"/><Relationship Id="rId75" Type="http://schemas.openxmlformats.org/officeDocument/2006/relationships/drawing" Target="../drawings/drawing1.xml"/><Relationship Id="rId30" Type="http://schemas.openxmlformats.org/officeDocument/2006/relationships/hyperlink" Target="https://doi.org/10.1371/journal.pgen.0020029" TargetMode="External"/><Relationship Id="rId74" Type="http://schemas.openxmlformats.org/officeDocument/2006/relationships/hyperlink" Target="https://github.com/hendrixlab/mRNN" TargetMode="External"/><Relationship Id="rId33" Type="http://schemas.openxmlformats.org/officeDocument/2006/relationships/hyperlink" Target="http://nar.oxfordjournals.org/content/41/6/e74" TargetMode="External"/><Relationship Id="rId32" Type="http://schemas.openxmlformats.org/officeDocument/2006/relationships/hyperlink" Target="http://contra.stanford.edu/contrast/" TargetMode="External"/><Relationship Id="rId35" Type="http://schemas.openxmlformats.org/officeDocument/2006/relationships/hyperlink" Target="http://doi.org/10.1093/nar/gkm391" TargetMode="External"/><Relationship Id="rId34" Type="http://schemas.openxmlformats.org/officeDocument/2006/relationships/hyperlink" Target="https://cpat.readthedocs.io/en/latest/" TargetMode="External"/><Relationship Id="rId71" Type="http://schemas.openxmlformats.org/officeDocument/2006/relationships/hyperlink" Target="http://doi.org/10.1038/nprot.2013.084" TargetMode="External"/><Relationship Id="rId70" Type="http://schemas.openxmlformats.org/officeDocument/2006/relationships/hyperlink" Target="https://github.com/Noor-ul-amin/Fickett-TESTCODE" TargetMode="External"/><Relationship Id="rId37" Type="http://schemas.openxmlformats.org/officeDocument/2006/relationships/hyperlink" Target="https://academic.oup.com/bib/article/22/2/2073/5813257" TargetMode="External"/><Relationship Id="rId36" Type="http://schemas.openxmlformats.org/officeDocument/2006/relationships/hyperlink" Target="http://cpc.gao-lab.org/" TargetMode="External"/><Relationship Id="rId39" Type="http://schemas.openxmlformats.org/officeDocument/2006/relationships/hyperlink" Target="https://genome.cshlp.org/content/13/8/1930.long" TargetMode="External"/><Relationship Id="rId38" Type="http://schemas.openxmlformats.org/officeDocument/2006/relationships/hyperlink" Target="https://github.com/yuuuuzhang/DeepCPP" TargetMode="External"/><Relationship Id="rId62" Type="http://schemas.openxmlformats.org/officeDocument/2006/relationships/hyperlink" Target="http://doi.org/10.1186/1471-2164-15-127" TargetMode="External"/><Relationship Id="rId61" Type="http://schemas.openxmlformats.org/officeDocument/2006/relationships/hyperlink" Target="http://rivaslab.org/software.html" TargetMode="External"/><Relationship Id="rId20" Type="http://schemas.openxmlformats.org/officeDocument/2006/relationships/hyperlink" Target="https://doi.org/10.1093/nar/gky462" TargetMode="External"/><Relationship Id="rId64" Type="http://schemas.openxmlformats.org/officeDocument/2006/relationships/hyperlink" Target="https://doi.org/10.12688/f1000research.52350.2" TargetMode="External"/><Relationship Id="rId63" Type="http://schemas.openxmlformats.org/officeDocument/2006/relationships/hyperlink" Target="https://webs.iiitd.edu.in/raghava/rnacon/" TargetMode="External"/><Relationship Id="rId22" Type="http://schemas.openxmlformats.org/officeDocument/2006/relationships/hyperlink" Target="https://doi.org/10.1093/nar/gkt646" TargetMode="External"/><Relationship Id="rId66" Type="http://schemas.openxmlformats.org/officeDocument/2006/relationships/hyperlink" Target="http://doi.org/10.1186/1471-2105-15-81" TargetMode="External"/><Relationship Id="rId21" Type="http://schemas.openxmlformats.org/officeDocument/2006/relationships/hyperlink" Target="https://cran.r-project.org/web/packages/BASiNET/index.html" TargetMode="External"/><Relationship Id="rId65" Type="http://schemas.openxmlformats.org/officeDocument/2006/relationships/hyperlink" Target="https://rnamining.integrativebioinformatics.me/download" TargetMode="External"/><Relationship Id="rId24" Type="http://schemas.openxmlformats.org/officeDocument/2006/relationships/hyperlink" Target="http://doi.org/10.1093/nar/gkz400" TargetMode="External"/><Relationship Id="rId68" Type="http://schemas.openxmlformats.org/officeDocument/2006/relationships/hyperlink" Target="https://github.com/xwang315/Stacking-strategy" TargetMode="External"/><Relationship Id="rId23" Type="http://schemas.openxmlformats.org/officeDocument/2006/relationships/hyperlink" Target="https://github.com/www-bioinfo-org/CNCI" TargetMode="External"/><Relationship Id="rId67" Type="http://schemas.openxmlformats.org/officeDocument/2006/relationships/hyperlink" Target="https://doi.org/10.1093/bib/bbab023" TargetMode="External"/><Relationship Id="rId60" Type="http://schemas.openxmlformats.org/officeDocument/2006/relationships/hyperlink" Target="https://doi.org/10.1186/1471-2105-2-8" TargetMode="External"/><Relationship Id="rId26" Type="http://schemas.openxmlformats.org/officeDocument/2006/relationships/hyperlink" Target="https://doi.org/10.1093/bib/bbaa045" TargetMode="External"/><Relationship Id="rId25" Type="http://schemas.openxmlformats.org/officeDocument/2006/relationships/hyperlink" Target="http://cnit.noncode.org/CNIT/" TargetMode="External"/><Relationship Id="rId69" Type="http://schemas.openxmlformats.org/officeDocument/2006/relationships/hyperlink" Target="https://doi.org/10.1093/nar/10.17.5303" TargetMode="External"/><Relationship Id="rId28" Type="http://schemas.openxmlformats.org/officeDocument/2006/relationships/hyperlink" Target="http://doi.org/10.1093/nar/gkw798" TargetMode="External"/><Relationship Id="rId27" Type="http://schemas.openxmlformats.org/officeDocument/2006/relationships/hyperlink" Target="https://github.com/pedronachtigall/CodAn" TargetMode="External"/><Relationship Id="rId29" Type="http://schemas.openxmlformats.org/officeDocument/2006/relationships/hyperlink" Target="https://github.com/lulab/COME" TargetMode="External"/><Relationship Id="rId51" Type="http://schemas.openxmlformats.org/officeDocument/2006/relationships/hyperlink" Target="https://github.com/WGLab/lncScore" TargetMode="External"/><Relationship Id="rId50" Type="http://schemas.openxmlformats.org/officeDocument/2006/relationships/hyperlink" Target="https://www.scopus.com/record/display.uri?eid=2-s2.0-84990869256&amp;origin=inward" TargetMode="External"/><Relationship Id="rId53" Type="http://schemas.openxmlformats.org/officeDocument/2006/relationships/hyperlink" Target="https://figshare.com/articles/software/Scripts_for_ORF_dominance/7269518" TargetMode="External"/><Relationship Id="rId52" Type="http://schemas.openxmlformats.org/officeDocument/2006/relationships/hyperlink" Target="https://doi.org/10.15252/embr.202154321" TargetMode="External"/><Relationship Id="rId11" Type="http://schemas.openxmlformats.org/officeDocument/2006/relationships/hyperlink" Target="https://doi.org/10.1186/1471-2105-15-311" TargetMode="External"/><Relationship Id="rId55" Type="http://schemas.openxmlformats.org/officeDocument/2006/relationships/hyperlink" Target="https://doi.org/10.1093/bioinformatics/btab756" TargetMode="External"/><Relationship Id="rId10" Type="http://schemas.openxmlformats.org/officeDocument/2006/relationships/hyperlink" Target="https://github.com/mlin/PhyloCSF/wiki" TargetMode="External"/><Relationship Id="rId54" Type="http://schemas.openxmlformats.org/officeDocument/2006/relationships/hyperlink" Target="https://github.com/cpockrandt/PhyloCSFpp" TargetMode="External"/><Relationship Id="rId13" Type="http://schemas.openxmlformats.org/officeDocument/2006/relationships/hyperlink" Target="http://doi.org/10.1261/rna.2536111" TargetMode="External"/><Relationship Id="rId57" Type="http://schemas.openxmlformats.org/officeDocument/2006/relationships/hyperlink" Target="https://doi.org/10.1186%2F1471-2105-10-239" TargetMode="External"/><Relationship Id="rId12" Type="http://schemas.openxmlformats.org/officeDocument/2006/relationships/hyperlink" Target="https://sourceforge.net/projects/plek/files/" TargetMode="External"/><Relationship Id="rId56" Type="http://schemas.openxmlformats.org/officeDocument/2006/relationships/hyperlink" Target="https://github.com/cpockrandt/PhyloCSFpp" TargetMode="External"/><Relationship Id="rId15" Type="http://schemas.openxmlformats.org/officeDocument/2006/relationships/hyperlink" Target="https://doi.org/10.1093/nargab/lqz024" TargetMode="External"/><Relationship Id="rId59" Type="http://schemas.openxmlformats.org/officeDocument/2006/relationships/hyperlink" Target="https://www.liebertpub.com/doi/pdf/10.1089/cmb.1994.1.39" TargetMode="External"/><Relationship Id="rId14" Type="http://schemas.openxmlformats.org/officeDocument/2006/relationships/hyperlink" Target="https://github.com/ViennaRNA/RNAcode" TargetMode="External"/><Relationship Id="rId58" Type="http://schemas.openxmlformats.org/officeDocument/2006/relationships/hyperlink" Target="http://bioinformatics.cenargen.embrapa.br/portrait" TargetMode="External"/><Relationship Id="rId17" Type="http://schemas.openxmlformats.org/officeDocument/2006/relationships/hyperlink" Target="https://doi.org/10.1093/nar/10.17.5303" TargetMode="External"/><Relationship Id="rId16" Type="http://schemas.openxmlformats.org/officeDocument/2006/relationships/hyperlink" Target="https://github.com/apcamargo/RNAsamba" TargetMode="External"/><Relationship Id="rId19" Type="http://schemas.openxmlformats.org/officeDocument/2006/relationships/hyperlink" Target="https://docs.google.com/document/d/1r6_wb6EERNAajkh0vudbiFYW4XEKrahO8sinYHKQgKk/edit?usp=sharing" TargetMode="External"/><Relationship Id="rId18" Type="http://schemas.openxmlformats.org/officeDocument/2006/relationships/hyperlink" Target="http://emboss.open-bio.org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25"/>
    <col customWidth="1" min="2" max="2" width="18.5"/>
    <col customWidth="1" min="3" max="3" width="31.13"/>
    <col customWidth="1" min="4" max="4" width="23.25"/>
    <col customWidth="1" min="5" max="5" width="18.38"/>
    <col customWidth="1" min="6" max="6" width="15.75"/>
    <col customWidth="1" min="7" max="7" width="18.38"/>
    <col customWidth="1" min="8" max="8" width="8.5"/>
    <col customWidth="1" min="9" max="9" width="18.0"/>
    <col customWidth="1" min="10" max="10" width="265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3" t="s">
        <v>10</v>
      </c>
      <c r="B2" s="3" t="s">
        <v>11</v>
      </c>
      <c r="C2" s="4" t="s">
        <v>12</v>
      </c>
      <c r="D2" s="5" t="s">
        <v>13</v>
      </c>
      <c r="E2" s="3" t="s">
        <v>14</v>
      </c>
      <c r="F2" s="3" t="s">
        <v>15</v>
      </c>
      <c r="G2" s="6" t="s">
        <v>16</v>
      </c>
      <c r="H2" s="6" t="s">
        <v>17</v>
      </c>
      <c r="I2" s="6" t="s">
        <v>17</v>
      </c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>
      <c r="A3" s="6" t="s">
        <v>18</v>
      </c>
      <c r="B3" s="3" t="s">
        <v>19</v>
      </c>
      <c r="C3" s="5" t="s">
        <v>20</v>
      </c>
      <c r="D3" s="9" t="s">
        <v>21</v>
      </c>
      <c r="E3" s="3" t="s">
        <v>17</v>
      </c>
      <c r="F3" s="10">
        <v>6.0</v>
      </c>
      <c r="G3" s="6" t="s">
        <v>16</v>
      </c>
      <c r="H3" s="6" t="s">
        <v>17</v>
      </c>
      <c r="I3" s="6" t="s">
        <v>17</v>
      </c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>
      <c r="A4" s="6" t="s">
        <v>22</v>
      </c>
      <c r="B4" s="3" t="s">
        <v>19</v>
      </c>
      <c r="C4" s="9" t="s">
        <v>23</v>
      </c>
      <c r="D4" s="9" t="s">
        <v>24</v>
      </c>
      <c r="E4" s="3" t="s">
        <v>14</v>
      </c>
      <c r="F4" s="10" t="s">
        <v>15</v>
      </c>
      <c r="G4" s="6" t="s">
        <v>16</v>
      </c>
      <c r="H4" s="6" t="s">
        <v>17</v>
      </c>
      <c r="I4" s="6" t="s">
        <v>17</v>
      </c>
      <c r="J4" s="7" t="s">
        <v>25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>
      <c r="A5" s="6" t="s">
        <v>26</v>
      </c>
      <c r="B5" s="3" t="s">
        <v>27</v>
      </c>
      <c r="C5" s="9" t="s">
        <v>28</v>
      </c>
      <c r="D5" s="9" t="s">
        <v>29</v>
      </c>
      <c r="E5" s="3" t="s">
        <v>14</v>
      </c>
      <c r="F5" s="3" t="s">
        <v>15</v>
      </c>
      <c r="G5" s="6" t="s">
        <v>16</v>
      </c>
      <c r="H5" s="6" t="s">
        <v>17</v>
      </c>
      <c r="I5" s="6" t="s">
        <v>17</v>
      </c>
      <c r="J5" s="13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>
      <c r="A6" s="6" t="s">
        <v>30</v>
      </c>
      <c r="B6" s="3" t="s">
        <v>27</v>
      </c>
      <c r="C6" s="9" t="s">
        <v>31</v>
      </c>
      <c r="D6" s="9" t="s">
        <v>32</v>
      </c>
      <c r="E6" s="3" t="s">
        <v>14</v>
      </c>
      <c r="F6" s="10">
        <v>6.0</v>
      </c>
      <c r="G6" s="6" t="s">
        <v>33</v>
      </c>
      <c r="H6" s="6" t="s">
        <v>17</v>
      </c>
      <c r="I6" s="6" t="s">
        <v>17</v>
      </c>
      <c r="J6" s="7" t="s">
        <v>34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>
      <c r="A7" s="6" t="s">
        <v>35</v>
      </c>
      <c r="B7" s="3" t="s">
        <v>19</v>
      </c>
      <c r="C7" s="9" t="s">
        <v>36</v>
      </c>
      <c r="D7" s="9" t="s">
        <v>37</v>
      </c>
      <c r="E7" s="3" t="s">
        <v>14</v>
      </c>
      <c r="F7" s="10" t="s">
        <v>15</v>
      </c>
      <c r="G7" s="6" t="s">
        <v>16</v>
      </c>
      <c r="H7" s="6" t="s">
        <v>17</v>
      </c>
      <c r="I7" s="3" t="s">
        <v>17</v>
      </c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>
      <c r="A8" s="3" t="s">
        <v>38</v>
      </c>
      <c r="B8" s="3" t="s">
        <v>39</v>
      </c>
      <c r="C8" s="3" t="s">
        <v>39</v>
      </c>
      <c r="D8" s="3" t="s">
        <v>39</v>
      </c>
      <c r="E8" s="3" t="s">
        <v>14</v>
      </c>
      <c r="F8" s="10">
        <v>6.0</v>
      </c>
      <c r="G8" s="6" t="s">
        <v>16</v>
      </c>
      <c r="H8" s="6" t="s">
        <v>17</v>
      </c>
      <c r="I8" s="6" t="s">
        <v>17</v>
      </c>
      <c r="J8" s="7" t="s">
        <v>40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>
      <c r="A9" s="6" t="s">
        <v>41</v>
      </c>
      <c r="B9" s="3" t="s">
        <v>42</v>
      </c>
      <c r="C9" s="9" t="s">
        <v>43</v>
      </c>
      <c r="D9" s="14" t="s">
        <v>44</v>
      </c>
      <c r="E9" s="3" t="s">
        <v>17</v>
      </c>
      <c r="F9" s="10">
        <v>6.0</v>
      </c>
      <c r="G9" s="6" t="s">
        <v>33</v>
      </c>
      <c r="H9" s="6" t="s">
        <v>17</v>
      </c>
      <c r="I9" s="6" t="s">
        <v>17</v>
      </c>
      <c r="J9" s="13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>
      <c r="A10" s="6" t="s">
        <v>45</v>
      </c>
      <c r="B10" s="3" t="s">
        <v>11</v>
      </c>
      <c r="C10" s="4" t="s">
        <v>46</v>
      </c>
      <c r="D10" s="9" t="s">
        <v>47</v>
      </c>
      <c r="E10" s="3" t="s">
        <v>14</v>
      </c>
      <c r="F10" s="3" t="s">
        <v>15</v>
      </c>
      <c r="G10" s="6" t="s">
        <v>16</v>
      </c>
      <c r="H10" s="3" t="s">
        <v>17</v>
      </c>
      <c r="I10" s="3" t="s">
        <v>17</v>
      </c>
      <c r="J10" s="7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>
      <c r="A11" s="3" t="s">
        <v>48</v>
      </c>
      <c r="B11" s="3" t="s">
        <v>39</v>
      </c>
      <c r="C11" s="6" t="s">
        <v>39</v>
      </c>
      <c r="D11" s="3" t="s">
        <v>39</v>
      </c>
      <c r="E11" s="3" t="s">
        <v>17</v>
      </c>
      <c r="F11" s="10">
        <v>6.0</v>
      </c>
      <c r="G11" s="6" t="s">
        <v>16</v>
      </c>
      <c r="H11" s="6" t="s">
        <v>17</v>
      </c>
      <c r="I11" s="6" t="s">
        <v>17</v>
      </c>
      <c r="J11" s="11" t="s">
        <v>49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>
      <c r="A12" s="6" t="s">
        <v>50</v>
      </c>
      <c r="B12" s="3" t="s">
        <v>51</v>
      </c>
      <c r="C12" s="9" t="s">
        <v>52</v>
      </c>
      <c r="D12" s="4" t="s">
        <v>53</v>
      </c>
      <c r="E12" s="3" t="s">
        <v>54</v>
      </c>
      <c r="F12" s="10">
        <v>6.0</v>
      </c>
      <c r="G12" s="6" t="s">
        <v>16</v>
      </c>
      <c r="H12" s="6" t="s">
        <v>17</v>
      </c>
      <c r="I12" s="6" t="s">
        <v>17</v>
      </c>
      <c r="J12" s="13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>
      <c r="A13" s="12"/>
      <c r="B13" s="12"/>
      <c r="C13" s="12"/>
      <c r="D13" s="12"/>
      <c r="E13" s="12"/>
      <c r="F13" s="12"/>
      <c r="G13" s="12"/>
      <c r="H13" s="12"/>
      <c r="I13" s="12"/>
      <c r="J13" s="15" t="s">
        <v>55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>
      <c r="A17" s="17" t="s">
        <v>56</v>
      </c>
      <c r="B17" s="12"/>
      <c r="C17" s="12"/>
      <c r="D17" s="12"/>
      <c r="E17" s="12"/>
      <c r="F17" s="12"/>
      <c r="G17" s="12"/>
      <c r="H17" s="12"/>
      <c r="I17" s="12"/>
      <c r="J17" s="16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>
      <c r="A18" s="17" t="s">
        <v>57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>
      <c r="A19" s="18" t="s">
        <v>0</v>
      </c>
      <c r="B19" s="18" t="s">
        <v>1</v>
      </c>
      <c r="C19" s="18" t="s">
        <v>58</v>
      </c>
      <c r="D19" s="18" t="s">
        <v>3</v>
      </c>
      <c r="E19" s="18"/>
      <c r="F19" s="18"/>
      <c r="G19" s="18" t="s">
        <v>6</v>
      </c>
      <c r="H19" s="18" t="s">
        <v>7</v>
      </c>
      <c r="I19" s="18" t="s">
        <v>8</v>
      </c>
      <c r="J19" s="18" t="s">
        <v>9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>
      <c r="A20" s="20" t="s">
        <v>59</v>
      </c>
      <c r="B20" s="20" t="s">
        <v>39</v>
      </c>
      <c r="C20" s="21" t="s">
        <v>60</v>
      </c>
      <c r="D20" s="21" t="s">
        <v>61</v>
      </c>
      <c r="E20" s="20"/>
      <c r="F20" s="20"/>
      <c r="G20" s="20" t="s">
        <v>16</v>
      </c>
      <c r="H20" s="20" t="s">
        <v>62</v>
      </c>
      <c r="I20" s="20" t="s">
        <v>63</v>
      </c>
      <c r="J20" s="20" t="s">
        <v>64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>
      <c r="A21" s="20" t="s">
        <v>65</v>
      </c>
      <c r="B21" s="20" t="s">
        <v>39</v>
      </c>
      <c r="C21" s="22" t="s">
        <v>66</v>
      </c>
      <c r="D21" s="21" t="s">
        <v>67</v>
      </c>
      <c r="E21" s="20"/>
      <c r="F21" s="20"/>
      <c r="G21" s="20" t="s">
        <v>16</v>
      </c>
      <c r="H21" s="20" t="s">
        <v>17</v>
      </c>
      <c r="I21" s="20" t="s">
        <v>68</v>
      </c>
      <c r="J21" s="20" t="s">
        <v>69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>
      <c r="A22" s="23" t="s">
        <v>70</v>
      </c>
      <c r="B22" s="20" t="s">
        <v>39</v>
      </c>
      <c r="C22" s="24" t="s">
        <v>71</v>
      </c>
      <c r="D22" s="24" t="s">
        <v>72</v>
      </c>
      <c r="E22" s="20"/>
      <c r="F22" s="20"/>
      <c r="G22" s="20" t="s">
        <v>16</v>
      </c>
      <c r="H22" s="20" t="s">
        <v>17</v>
      </c>
      <c r="I22" s="20" t="s">
        <v>68</v>
      </c>
      <c r="J22" s="20" t="s">
        <v>73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>
      <c r="A23" s="20" t="s">
        <v>74</v>
      </c>
      <c r="B23" s="20" t="s">
        <v>39</v>
      </c>
      <c r="C23" s="22" t="s">
        <v>75</v>
      </c>
      <c r="D23" s="25" t="s">
        <v>76</v>
      </c>
      <c r="E23" s="20"/>
      <c r="F23" s="20"/>
      <c r="G23" s="20" t="s">
        <v>16</v>
      </c>
      <c r="H23" s="20" t="s">
        <v>17</v>
      </c>
      <c r="I23" s="20" t="s">
        <v>68</v>
      </c>
      <c r="J23" s="20" t="s">
        <v>77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>
      <c r="A24" s="23" t="s">
        <v>78</v>
      </c>
      <c r="B24" s="20" t="s">
        <v>39</v>
      </c>
      <c r="C24" s="24" t="s">
        <v>79</v>
      </c>
      <c r="D24" s="24" t="s">
        <v>80</v>
      </c>
      <c r="E24" s="23"/>
      <c r="F24" s="23"/>
      <c r="G24" s="23" t="s">
        <v>16</v>
      </c>
      <c r="H24" s="20" t="s">
        <v>14</v>
      </c>
      <c r="I24" s="20" t="s">
        <v>81</v>
      </c>
      <c r="J24" s="20" t="s">
        <v>82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>
      <c r="A25" s="23" t="s">
        <v>83</v>
      </c>
      <c r="B25" s="20" t="s">
        <v>39</v>
      </c>
      <c r="C25" s="24" t="s">
        <v>84</v>
      </c>
      <c r="D25" s="20" t="s">
        <v>39</v>
      </c>
      <c r="E25" s="20"/>
      <c r="F25" s="20"/>
      <c r="G25" s="20" t="s">
        <v>16</v>
      </c>
      <c r="H25" s="20" t="s">
        <v>14</v>
      </c>
      <c r="I25" s="20" t="s">
        <v>85</v>
      </c>
      <c r="J25" s="20" t="s">
        <v>86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>
      <c r="A26" s="20" t="s">
        <v>87</v>
      </c>
      <c r="B26" s="20" t="s">
        <v>39</v>
      </c>
      <c r="C26" s="26" t="s">
        <v>88</v>
      </c>
      <c r="D26" s="22" t="s">
        <v>89</v>
      </c>
      <c r="E26" s="20"/>
      <c r="F26" s="20"/>
      <c r="G26" s="20" t="s">
        <v>16</v>
      </c>
      <c r="H26" s="20" t="s">
        <v>14</v>
      </c>
      <c r="I26" s="20" t="s">
        <v>63</v>
      </c>
      <c r="J26" s="20" t="s">
        <v>90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>
      <c r="A27" s="23" t="s">
        <v>91</v>
      </c>
      <c r="B27" s="20" t="s">
        <v>39</v>
      </c>
      <c r="C27" s="24" t="s">
        <v>92</v>
      </c>
      <c r="D27" s="24" t="s">
        <v>93</v>
      </c>
      <c r="E27" s="20"/>
      <c r="F27" s="20"/>
      <c r="G27" s="20" t="s">
        <v>16</v>
      </c>
      <c r="H27" s="23" t="s">
        <v>17</v>
      </c>
      <c r="I27" s="23" t="s">
        <v>68</v>
      </c>
      <c r="J27" s="20" t="s">
        <v>94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>
      <c r="A28" s="23" t="s">
        <v>95</v>
      </c>
      <c r="B28" s="20" t="s">
        <v>39</v>
      </c>
      <c r="C28" s="24" t="s">
        <v>96</v>
      </c>
      <c r="D28" s="24" t="s">
        <v>97</v>
      </c>
      <c r="E28" s="23"/>
      <c r="F28" s="23"/>
      <c r="G28" s="23" t="s">
        <v>16</v>
      </c>
      <c r="H28" s="20" t="s">
        <v>17</v>
      </c>
      <c r="I28" s="20" t="s">
        <v>98</v>
      </c>
      <c r="J28" s="20" t="s">
        <v>99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>
      <c r="A29" s="23" t="s">
        <v>100</v>
      </c>
      <c r="B29" s="20" t="s">
        <v>39</v>
      </c>
      <c r="C29" s="24" t="s">
        <v>101</v>
      </c>
      <c r="D29" s="24" t="s">
        <v>102</v>
      </c>
      <c r="E29" s="23"/>
      <c r="F29" s="23"/>
      <c r="G29" s="23" t="s">
        <v>16</v>
      </c>
      <c r="H29" s="20" t="s">
        <v>39</v>
      </c>
      <c r="I29" s="20" t="s">
        <v>63</v>
      </c>
      <c r="J29" s="20" t="s">
        <v>103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>
      <c r="A30" s="20" t="s">
        <v>104</v>
      </c>
      <c r="B30" s="20" t="s">
        <v>39</v>
      </c>
      <c r="C30" s="21" t="s">
        <v>105</v>
      </c>
      <c r="D30" s="20" t="s">
        <v>39</v>
      </c>
      <c r="E30" s="23"/>
      <c r="F30" s="23"/>
      <c r="G30" s="23" t="s">
        <v>16</v>
      </c>
      <c r="H30" s="20" t="s">
        <v>39</v>
      </c>
      <c r="I30" s="20" t="s">
        <v>85</v>
      </c>
      <c r="J30" s="20" t="s">
        <v>106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>
      <c r="A31" s="27" t="s">
        <v>107</v>
      </c>
      <c r="B31" s="19"/>
      <c r="C31" s="21" t="s">
        <v>108</v>
      </c>
      <c r="D31" s="21" t="s">
        <v>109</v>
      </c>
      <c r="E31" s="19"/>
      <c r="F31" s="19"/>
      <c r="G31" s="23" t="s">
        <v>16</v>
      </c>
      <c r="H31" s="20" t="s">
        <v>17</v>
      </c>
      <c r="I31" s="20" t="s">
        <v>68</v>
      </c>
      <c r="J31" s="20" t="s">
        <v>110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>
      <c r="A32" s="23" t="s">
        <v>111</v>
      </c>
      <c r="B32" s="20" t="s">
        <v>39</v>
      </c>
      <c r="C32" s="24" t="s">
        <v>112</v>
      </c>
      <c r="D32" s="24" t="s">
        <v>113</v>
      </c>
      <c r="E32" s="20"/>
      <c r="F32" s="20"/>
      <c r="G32" s="20" t="s">
        <v>16</v>
      </c>
      <c r="H32" s="23" t="s">
        <v>14</v>
      </c>
      <c r="I32" s="23" t="s">
        <v>63</v>
      </c>
      <c r="J32" s="20" t="s">
        <v>114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>
      <c r="A33" s="23" t="s">
        <v>115</v>
      </c>
      <c r="B33" s="20" t="s">
        <v>39</v>
      </c>
      <c r="C33" s="24" t="s">
        <v>116</v>
      </c>
      <c r="D33" s="24" t="s">
        <v>117</v>
      </c>
      <c r="E33" s="20"/>
      <c r="F33" s="20"/>
      <c r="G33" s="20" t="s">
        <v>16</v>
      </c>
      <c r="H33" s="23" t="s">
        <v>14</v>
      </c>
      <c r="I33" s="23" t="s">
        <v>63</v>
      </c>
      <c r="J33" s="20" t="s">
        <v>118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>
      <c r="A34" s="23" t="s">
        <v>119</v>
      </c>
      <c r="B34" s="20" t="s">
        <v>39</v>
      </c>
      <c r="C34" s="28" t="s">
        <v>120</v>
      </c>
      <c r="D34" s="24" t="s">
        <v>121</v>
      </c>
      <c r="E34" s="20"/>
      <c r="F34" s="20"/>
      <c r="G34" s="20" t="s">
        <v>16</v>
      </c>
      <c r="H34" s="23" t="s">
        <v>14</v>
      </c>
      <c r="I34" s="20" t="s">
        <v>85</v>
      </c>
      <c r="J34" s="20" t="s">
        <v>86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>
      <c r="A35" s="23" t="s">
        <v>122</v>
      </c>
      <c r="B35" s="20" t="s">
        <v>39</v>
      </c>
      <c r="C35" s="24" t="s">
        <v>123</v>
      </c>
      <c r="D35" s="21" t="s">
        <v>124</v>
      </c>
      <c r="E35" s="20"/>
      <c r="F35" s="20"/>
      <c r="G35" s="20" t="s">
        <v>33</v>
      </c>
      <c r="H35" s="20" t="s">
        <v>14</v>
      </c>
      <c r="I35" s="20" t="s">
        <v>125</v>
      </c>
      <c r="J35" s="20" t="s">
        <v>86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>
      <c r="A36" s="20" t="s">
        <v>126</v>
      </c>
      <c r="B36" s="20" t="s">
        <v>39</v>
      </c>
      <c r="C36" s="22" t="s">
        <v>127</v>
      </c>
      <c r="D36" s="29" t="s">
        <v>128</v>
      </c>
      <c r="E36" s="20"/>
      <c r="F36" s="20"/>
      <c r="G36" s="20" t="s">
        <v>16</v>
      </c>
      <c r="H36" s="20" t="s">
        <v>17</v>
      </c>
      <c r="I36" s="20" t="s">
        <v>68</v>
      </c>
      <c r="J36" s="20" t="s">
        <v>129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>
      <c r="A37" s="20" t="s">
        <v>130</v>
      </c>
      <c r="B37" s="20" t="s">
        <v>39</v>
      </c>
      <c r="C37" s="21" t="s">
        <v>131</v>
      </c>
      <c r="D37" s="22" t="s">
        <v>132</v>
      </c>
      <c r="E37" s="20"/>
      <c r="F37" s="20"/>
      <c r="G37" s="20" t="s">
        <v>16</v>
      </c>
      <c r="H37" s="20" t="s">
        <v>14</v>
      </c>
      <c r="I37" s="20" t="s">
        <v>63</v>
      </c>
      <c r="J37" s="30" t="s">
        <v>133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>
      <c r="A38" s="24" t="s">
        <v>134</v>
      </c>
      <c r="B38" s="20" t="s">
        <v>39</v>
      </c>
      <c r="C38" s="24" t="s">
        <v>135</v>
      </c>
      <c r="D38" s="24" t="s">
        <v>136</v>
      </c>
      <c r="E38" s="23"/>
      <c r="F38" s="23"/>
      <c r="G38" s="23" t="s">
        <v>33</v>
      </c>
      <c r="H38" s="23" t="s">
        <v>17</v>
      </c>
      <c r="I38" s="23" t="s">
        <v>98</v>
      </c>
      <c r="J38" s="23" t="s">
        <v>137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>
      <c r="A39" s="23" t="s">
        <v>138</v>
      </c>
      <c r="B39" s="20" t="s">
        <v>39</v>
      </c>
      <c r="C39" s="28" t="s">
        <v>139</v>
      </c>
      <c r="D39" s="28" t="s">
        <v>140</v>
      </c>
      <c r="E39" s="20"/>
      <c r="F39" s="20"/>
      <c r="G39" s="20" t="s">
        <v>16</v>
      </c>
      <c r="H39" s="20" t="s">
        <v>14</v>
      </c>
      <c r="I39" s="20" t="s">
        <v>125</v>
      </c>
      <c r="J39" s="20" t="s">
        <v>141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>
      <c r="A40" s="23" t="s">
        <v>142</v>
      </c>
      <c r="B40" s="20" t="s">
        <v>39</v>
      </c>
      <c r="C40" s="24" t="s">
        <v>143</v>
      </c>
      <c r="D40" s="20" t="s">
        <v>39</v>
      </c>
      <c r="E40" s="23"/>
      <c r="F40" s="23"/>
      <c r="G40" s="23" t="s">
        <v>16</v>
      </c>
      <c r="H40" s="20" t="s">
        <v>39</v>
      </c>
      <c r="I40" s="20" t="s">
        <v>144</v>
      </c>
      <c r="J40" s="23" t="s">
        <v>145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>
      <c r="A41" s="23" t="s">
        <v>146</v>
      </c>
      <c r="B41" s="20" t="s">
        <v>39</v>
      </c>
      <c r="C41" s="24" t="s">
        <v>147</v>
      </c>
      <c r="D41" s="24" t="s">
        <v>148</v>
      </c>
      <c r="E41" s="20"/>
      <c r="F41" s="20"/>
      <c r="G41" s="20" t="s">
        <v>149</v>
      </c>
      <c r="H41" s="20" t="s">
        <v>14</v>
      </c>
      <c r="I41" s="20" t="s">
        <v>150</v>
      </c>
      <c r="J41" s="20" t="s">
        <v>151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>
      <c r="A42" s="23" t="s">
        <v>152</v>
      </c>
      <c r="B42" s="20" t="s">
        <v>39</v>
      </c>
      <c r="C42" s="24" t="s">
        <v>153</v>
      </c>
      <c r="D42" s="24" t="s">
        <v>154</v>
      </c>
      <c r="E42" s="20"/>
      <c r="F42" s="20"/>
      <c r="G42" s="20" t="s">
        <v>16</v>
      </c>
      <c r="H42" s="23" t="s">
        <v>17</v>
      </c>
      <c r="I42" s="23" t="s">
        <v>63</v>
      </c>
      <c r="J42" s="23" t="s">
        <v>155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>
      <c r="A43" s="23" t="s">
        <v>156</v>
      </c>
      <c r="B43" s="20" t="s">
        <v>39</v>
      </c>
      <c r="C43" s="24" t="s">
        <v>157</v>
      </c>
      <c r="D43" s="24" t="s">
        <v>158</v>
      </c>
      <c r="E43" s="20"/>
      <c r="F43" s="20"/>
      <c r="G43" s="20" t="s">
        <v>16</v>
      </c>
      <c r="H43" s="23" t="s">
        <v>17</v>
      </c>
      <c r="I43" s="23" t="s">
        <v>68</v>
      </c>
      <c r="J43" s="20" t="s">
        <v>159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>
      <c r="A44" s="23" t="s">
        <v>160</v>
      </c>
      <c r="B44" s="20" t="s">
        <v>39</v>
      </c>
      <c r="C44" s="24" t="s">
        <v>161</v>
      </c>
      <c r="D44" s="23"/>
      <c r="E44" s="23"/>
      <c r="F44" s="23"/>
      <c r="G44" s="23" t="s">
        <v>16</v>
      </c>
      <c r="H44" s="20" t="s">
        <v>14</v>
      </c>
      <c r="I44" s="20" t="s">
        <v>63</v>
      </c>
      <c r="J44" s="23" t="s">
        <v>162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>
      <c r="A45" s="23" t="s">
        <v>163</v>
      </c>
      <c r="B45" s="20" t="s">
        <v>39</v>
      </c>
      <c r="C45" s="24" t="s">
        <v>164</v>
      </c>
      <c r="D45" s="24" t="s">
        <v>165</v>
      </c>
      <c r="E45" s="20"/>
      <c r="F45" s="20"/>
      <c r="G45" s="20" t="s">
        <v>16</v>
      </c>
      <c r="H45" s="23" t="s">
        <v>14</v>
      </c>
      <c r="I45" s="23" t="s">
        <v>85</v>
      </c>
      <c r="J45" s="23" t="s">
        <v>166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>
      <c r="A46" s="23" t="s">
        <v>167</v>
      </c>
      <c r="B46" s="20" t="s">
        <v>39</v>
      </c>
      <c r="C46" s="24" t="s">
        <v>52</v>
      </c>
      <c r="D46" s="24" t="s">
        <v>168</v>
      </c>
      <c r="E46" s="20"/>
      <c r="F46" s="20"/>
      <c r="G46" s="20" t="s">
        <v>16</v>
      </c>
      <c r="H46" s="23" t="s">
        <v>17</v>
      </c>
      <c r="I46" s="23" t="s">
        <v>98</v>
      </c>
      <c r="J46" s="20" t="s">
        <v>169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>
      <c r="A47" s="23" t="s">
        <v>170</v>
      </c>
      <c r="B47" s="20" t="s">
        <v>39</v>
      </c>
      <c r="C47" s="24" t="s">
        <v>171</v>
      </c>
      <c r="D47" s="21" t="s">
        <v>172</v>
      </c>
      <c r="E47" s="20"/>
      <c r="F47" s="20"/>
      <c r="G47" s="20" t="s">
        <v>16</v>
      </c>
      <c r="H47" s="20" t="s">
        <v>14</v>
      </c>
      <c r="I47" s="20" t="s">
        <v>68</v>
      </c>
      <c r="J47" s="20" t="s">
        <v>173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>
      <c r="A48" s="31" t="s">
        <v>174</v>
      </c>
      <c r="B48" s="12"/>
      <c r="C48" s="32" t="s">
        <v>175</v>
      </c>
      <c r="D48" s="32" t="s">
        <v>176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>
      <c r="A49" s="33"/>
      <c r="B49" s="12"/>
      <c r="C49" s="12"/>
      <c r="D49" s="33"/>
      <c r="E49" s="12"/>
      <c r="F49" s="12"/>
      <c r="G49" s="12"/>
      <c r="H49" s="31"/>
      <c r="I49" s="31"/>
      <c r="J49" s="31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>
      <c r="A50" s="34" t="s">
        <v>177</v>
      </c>
      <c r="B50" s="13"/>
      <c r="C50" s="13"/>
      <c r="D50" s="34"/>
      <c r="E50" s="13"/>
      <c r="F50" s="13"/>
      <c r="G50" s="13"/>
      <c r="H50" s="7" t="s">
        <v>178</v>
      </c>
      <c r="I50" s="7" t="s">
        <v>179</v>
      </c>
      <c r="J50" s="7" t="s">
        <v>180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>
      <c r="A51" s="7" t="s">
        <v>181</v>
      </c>
      <c r="B51" s="13"/>
      <c r="C51" s="13"/>
      <c r="D51" s="13"/>
      <c r="E51" s="13"/>
      <c r="F51" s="13"/>
      <c r="G51" s="13"/>
      <c r="H51" s="7">
        <v>1.0</v>
      </c>
      <c r="I51" s="35">
        <f>COUNTIF($I$20:$I$47, "*1*")</f>
        <v>1</v>
      </c>
      <c r="J51" s="36">
        <f t="shared" ref="J51:J59" si="1">100*I51/(36)</f>
        <v>2.777777778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>
      <c r="A52" s="7" t="s">
        <v>182</v>
      </c>
      <c r="B52" s="13"/>
      <c r="C52" s="13"/>
      <c r="D52" s="13"/>
      <c r="E52" s="13"/>
      <c r="F52" s="13"/>
      <c r="G52" s="13"/>
      <c r="H52" s="7">
        <v>2.0</v>
      </c>
      <c r="I52" s="37">
        <f>COUNTIF($I$20:$I$47, "*2*")</f>
        <v>7</v>
      </c>
      <c r="J52" s="36">
        <f t="shared" si="1"/>
        <v>19.44444444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>
      <c r="A53" s="7" t="s">
        <v>183</v>
      </c>
      <c r="B53" s="13"/>
      <c r="C53" s="13"/>
      <c r="D53" s="13"/>
      <c r="E53" s="13"/>
      <c r="F53" s="13"/>
      <c r="G53" s="13"/>
      <c r="H53" s="7">
        <v>3.0</v>
      </c>
      <c r="I53" s="35">
        <f>COUNTIF($I$20:$I$47, "*3*")</f>
        <v>11</v>
      </c>
      <c r="J53" s="36">
        <f t="shared" si="1"/>
        <v>30.55555556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>
      <c r="A54" s="7" t="s">
        <v>184</v>
      </c>
      <c r="B54" s="13"/>
      <c r="C54" s="13"/>
      <c r="D54" s="13"/>
      <c r="E54" s="13"/>
      <c r="F54" s="13"/>
      <c r="G54" s="13"/>
      <c r="H54" s="7">
        <v>4.0</v>
      </c>
      <c r="I54" s="37">
        <f>COUNTIF($I$20:$I$47, "*4*")</f>
        <v>9</v>
      </c>
      <c r="J54" s="36">
        <f t="shared" si="1"/>
        <v>25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>
      <c r="A55" s="7" t="s">
        <v>185</v>
      </c>
      <c r="B55" s="13"/>
      <c r="C55" s="13"/>
      <c r="D55" s="13"/>
      <c r="E55" s="13"/>
      <c r="F55" s="13"/>
      <c r="G55" s="13"/>
      <c r="H55" s="7">
        <v>5.0</v>
      </c>
      <c r="I55" s="35">
        <f>COUNTIF($I$20:$I$47, "*5*")</f>
        <v>3</v>
      </c>
      <c r="J55" s="36">
        <f t="shared" si="1"/>
        <v>8.333333333</v>
      </c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>
      <c r="A56" s="7" t="s">
        <v>186</v>
      </c>
      <c r="B56" s="13"/>
      <c r="C56" s="13"/>
      <c r="D56" s="13"/>
      <c r="E56" s="13"/>
      <c r="F56" s="13"/>
      <c r="G56" s="13"/>
      <c r="H56" s="7">
        <v>6.0</v>
      </c>
      <c r="I56" s="37">
        <f>COUNTIF($I$20:$I$47, "*6*")</f>
        <v>1</v>
      </c>
      <c r="J56" s="36">
        <f t="shared" si="1"/>
        <v>2.777777778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>
      <c r="A57" s="7" t="s">
        <v>187</v>
      </c>
      <c r="B57" s="13"/>
      <c r="C57" s="13"/>
      <c r="D57" s="13"/>
      <c r="E57" s="13"/>
      <c r="F57" s="13"/>
      <c r="G57" s="13"/>
      <c r="H57" s="7">
        <v>7.0</v>
      </c>
      <c r="I57" s="35">
        <f>COUNTIF($I$20:$I$47, "*7*")</f>
        <v>0</v>
      </c>
      <c r="J57" s="36">
        <f t="shared" si="1"/>
        <v>0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36">
        <f t="shared" si="1"/>
        <v>0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>
      <c r="A59" s="34" t="s">
        <v>188</v>
      </c>
      <c r="B59" s="13"/>
      <c r="C59" s="13"/>
      <c r="D59" s="13"/>
      <c r="E59" s="13"/>
      <c r="F59" s="13"/>
      <c r="G59" s="13"/>
      <c r="H59" s="13"/>
      <c r="I59" s="7">
        <v>9.0</v>
      </c>
      <c r="J59" s="36">
        <f t="shared" si="1"/>
        <v>25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>
      <c r="A62" s="1" t="s">
        <v>189</v>
      </c>
      <c r="B62" s="38" t="s">
        <v>190</v>
      </c>
      <c r="C62" s="38" t="s">
        <v>191</v>
      </c>
      <c r="D62" s="38" t="s">
        <v>192</v>
      </c>
      <c r="E62" s="33" t="s">
        <v>193</v>
      </c>
      <c r="F62" s="33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>
      <c r="A63" s="3" t="s">
        <v>18</v>
      </c>
      <c r="B63" s="3">
        <f>min(2007,2017)</f>
        <v>2007</v>
      </c>
      <c r="C63" s="3">
        <f>992+2510</f>
        <v>3502</v>
      </c>
      <c r="D63" s="39">
        <f t="shared" ref="D63:D73" si="2">C63/(2024-B63+1)</f>
        <v>194.5555556</v>
      </c>
      <c r="E63" s="40">
        <v>45364.0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>
      <c r="A64" s="6" t="s">
        <v>30</v>
      </c>
      <c r="B64" s="3">
        <v>2011.0</v>
      </c>
      <c r="C64" s="41">
        <v>965.0</v>
      </c>
      <c r="D64" s="39">
        <f t="shared" si="2"/>
        <v>68.92857143</v>
      </c>
      <c r="E64" s="40">
        <v>45364.0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>
      <c r="A65" s="3" t="s">
        <v>35</v>
      </c>
      <c r="B65" s="3">
        <v>2014.0</v>
      </c>
      <c r="C65" s="3">
        <v>632.0</v>
      </c>
      <c r="D65" s="39">
        <f t="shared" si="2"/>
        <v>57.45454545</v>
      </c>
      <c r="E65" s="40">
        <v>45364.0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  <row r="66">
      <c r="A66" s="3" t="s">
        <v>50</v>
      </c>
      <c r="B66" s="3">
        <v>1982.0</v>
      </c>
      <c r="C66" s="41">
        <v>1168.0</v>
      </c>
      <c r="D66" s="39">
        <f t="shared" si="2"/>
        <v>27.1627907</v>
      </c>
      <c r="E66" s="40">
        <v>45364.0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>
      <c r="A67" s="3" t="s">
        <v>45</v>
      </c>
      <c r="B67" s="3">
        <v>2020.0</v>
      </c>
      <c r="C67" s="3">
        <v>86.0</v>
      </c>
      <c r="D67" s="39">
        <f t="shared" si="2"/>
        <v>17.2</v>
      </c>
      <c r="E67" s="40">
        <v>45364.0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</row>
    <row r="68">
      <c r="A68" s="3" t="s">
        <v>22</v>
      </c>
      <c r="B68" s="3">
        <v>2019.0</v>
      </c>
      <c r="C68" s="3">
        <v>94.0</v>
      </c>
      <c r="D68" s="39">
        <f t="shared" si="2"/>
        <v>15.66666667</v>
      </c>
      <c r="E68" s="40">
        <v>45364.0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>
      <c r="A69" s="6" t="s">
        <v>41</v>
      </c>
      <c r="B69" s="3">
        <v>2011.0</v>
      </c>
      <c r="C69" s="3">
        <v>212.0</v>
      </c>
      <c r="D69" s="39">
        <f t="shared" si="2"/>
        <v>15.14285714</v>
      </c>
      <c r="E69" s="40">
        <v>45364.0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>
      <c r="A70" s="3" t="s">
        <v>26</v>
      </c>
      <c r="B70" s="3">
        <v>2019.0</v>
      </c>
      <c r="C70" s="3">
        <v>77.0</v>
      </c>
      <c r="D70" s="39">
        <f t="shared" si="2"/>
        <v>12.83333333</v>
      </c>
      <c r="E70" s="40">
        <v>45364.0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>
      <c r="A71" s="3" t="s">
        <v>48</v>
      </c>
      <c r="B71" s="3">
        <v>2024.0</v>
      </c>
      <c r="C71" s="3">
        <v>0.0</v>
      </c>
      <c r="D71" s="39">
        <f t="shared" si="2"/>
        <v>0</v>
      </c>
      <c r="E71" s="40">
        <v>45364.0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>
      <c r="A72" s="3" t="s">
        <v>38</v>
      </c>
      <c r="B72" s="3">
        <v>2024.0</v>
      </c>
      <c r="C72" s="3">
        <v>0.0</v>
      </c>
      <c r="D72" s="39">
        <f t="shared" si="2"/>
        <v>0</v>
      </c>
      <c r="E72" s="40">
        <v>45364.0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>
      <c r="A73" s="3" t="s">
        <v>10</v>
      </c>
      <c r="B73" s="3">
        <v>2023.0</v>
      </c>
      <c r="C73" s="3">
        <v>0.0</v>
      </c>
      <c r="D73" s="39">
        <f t="shared" si="2"/>
        <v>0</v>
      </c>
      <c r="E73" s="40">
        <v>45364.0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>
      <c r="A75" s="42" t="s">
        <v>194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</row>
    <row r="99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</row>
    <row r="998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</row>
    <row r="999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</row>
    <row r="100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</row>
    <row r="1002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</row>
    <row r="1003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</row>
    <row r="1004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</row>
    <row r="100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</row>
    <row r="1006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</row>
    <row r="1007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</row>
    <row r="1008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</row>
    <row r="1009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</row>
    <row r="1010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</row>
    <row r="101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</row>
    <row r="1012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</row>
    <row r="1013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</row>
    <row r="1014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</row>
    <row r="1015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</row>
    <row r="1016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</row>
    <row r="1017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</row>
  </sheetData>
  <autoFilter ref="$A$19:$J$48">
    <sortState ref="A19:J48">
      <sortCondition ref="A19:A48"/>
    </sortState>
  </autoFilter>
  <customSheetViews>
    <customSheetView guid="{E5297CFE-2EBF-48EA-9072-975A725330C8}" filter="1" showAutoFilter="1">
      <autoFilter ref="$A$1:$J$11"/>
    </customSheetView>
    <customSheetView guid="{0D6BF131-38B5-4406-ABE2-EFE11DFDA926}" filter="1" showAutoFilter="1">
      <autoFilter ref="$A$19:$J$46">
        <sortState ref="A19:J46">
          <sortCondition ref="A19:A46"/>
        </sortState>
      </autoFilter>
    </customSheetView>
    <customSheetView guid="{C2145E2F-4642-47B0-823C-B8047EB34D6A}" filter="1" showAutoFilter="1">
      <autoFilter ref="$A$19:$J$48">
        <sortState ref="A19:J48">
          <sortCondition ref="A19:A48"/>
        </sortState>
      </autoFilter>
    </customSheetView>
  </customSheetViews>
  <hyperlinks>
    <hyperlink r:id="rId1" ref="C2"/>
    <hyperlink r:id="rId2" ref="D2"/>
    <hyperlink r:id="rId3" ref="C3"/>
    <hyperlink r:id="rId4" ref="D3"/>
    <hyperlink r:id="rId5" ref="C4"/>
    <hyperlink r:id="rId6" ref="D4"/>
    <hyperlink r:id="rId7" ref="C5"/>
    <hyperlink r:id="rId8" ref="D5"/>
    <hyperlink r:id="rId9" ref="C6"/>
    <hyperlink r:id="rId10" ref="D6"/>
    <hyperlink r:id="rId11" ref="C7"/>
    <hyperlink r:id="rId12" ref="D7"/>
    <hyperlink r:id="rId13" ref="C9"/>
    <hyperlink r:id="rId14" ref="D9"/>
    <hyperlink r:id="rId15" ref="C10"/>
    <hyperlink r:id="rId16" ref="D10"/>
    <hyperlink r:id="rId17" ref="C12"/>
    <hyperlink r:id="rId18" ref="D12"/>
    <hyperlink r:id="rId19" ref="J13"/>
    <hyperlink r:id="rId20" ref="C20"/>
    <hyperlink r:id="rId21" ref="D20"/>
    <hyperlink r:id="rId22" ref="C21"/>
    <hyperlink r:id="rId23" ref="D21"/>
    <hyperlink r:id="rId24" ref="C22"/>
    <hyperlink r:id="rId25" ref="D22"/>
    <hyperlink r:id="rId26" ref="C23"/>
    <hyperlink r:id="rId27" ref="D23"/>
    <hyperlink r:id="rId28" ref="C24"/>
    <hyperlink r:id="rId29" ref="D24"/>
    <hyperlink r:id="rId30" ref="C25"/>
    <hyperlink r:id="rId31" ref="C26"/>
    <hyperlink r:id="rId32" ref="D26"/>
    <hyperlink r:id="rId33" ref="C27"/>
    <hyperlink r:id="rId34" ref="D27"/>
    <hyperlink r:id="rId35" ref="C28"/>
    <hyperlink r:id="rId36" ref="D28"/>
    <hyperlink r:id="rId37" ref="C29"/>
    <hyperlink r:id="rId38" ref="D29"/>
    <hyperlink r:id="rId39" ref="C30"/>
    <hyperlink r:id="rId40" ref="C31"/>
    <hyperlink r:id="rId41" ref="D31"/>
    <hyperlink r:id="rId42" ref="C32"/>
    <hyperlink r:id="rId43" ref="D32"/>
    <hyperlink r:id="rId44" ref="C33"/>
    <hyperlink r:id="rId45" ref="D33"/>
    <hyperlink r:id="rId46" ref="C34"/>
    <hyperlink r:id="rId47" ref="D34"/>
    <hyperlink r:id="rId48" ref="C35"/>
    <hyperlink r:id="rId49" ref="D35"/>
    <hyperlink r:id="rId50" ref="C36"/>
    <hyperlink r:id="rId51" ref="D36"/>
    <hyperlink r:id="rId52" ref="C37"/>
    <hyperlink r:id="rId53" ref="D37"/>
    <hyperlink r:id="rId54" location="phylocsf-a-fast-and-user-friendly-implementation-of-phylocsf-with-annotation-tools" ref="A38"/>
    <hyperlink r:id="rId55" ref="C38"/>
    <hyperlink r:id="rId56" ref="D38"/>
    <hyperlink r:id="rId57" ref="C39"/>
    <hyperlink r:id="rId58" ref="D39"/>
    <hyperlink r:id="rId59" ref="C40"/>
    <hyperlink r:id="rId60" ref="C41"/>
    <hyperlink r:id="rId61" ref="D41"/>
    <hyperlink r:id="rId62" ref="C42"/>
    <hyperlink r:id="rId63" ref="D42"/>
    <hyperlink r:id="rId64" ref="C43"/>
    <hyperlink r:id="rId65" ref="D43"/>
    <hyperlink r:id="rId66" ref="C44"/>
    <hyperlink r:id="rId67" ref="C45"/>
    <hyperlink r:id="rId68" ref="D45"/>
    <hyperlink r:id="rId69" ref="C46"/>
    <hyperlink r:id="rId70" ref="D46"/>
    <hyperlink r:id="rId71" ref="C47"/>
    <hyperlink r:id="rId72" ref="D47"/>
    <hyperlink r:id="rId73" ref="C48"/>
    <hyperlink r:id="rId74" ref="D48"/>
  </hyperlinks>
  <drawing r:id="rId7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3.88"/>
    <col customWidth="1" min="2" max="2" width="26.38"/>
    <col customWidth="1" min="3" max="3" width="19.5"/>
    <col customWidth="1" min="4" max="4" width="15.88"/>
    <col customWidth="1" min="5" max="5" width="42.25"/>
    <col customWidth="1" min="6" max="6" width="52.38"/>
    <col customWidth="1" min="7" max="7" width="14.13"/>
    <col customWidth="1" min="8" max="8" width="20.88"/>
    <col customWidth="1" min="10" max="10" width="18.5"/>
  </cols>
  <sheetData>
    <row r="1">
      <c r="A1" s="33" t="s">
        <v>195</v>
      </c>
      <c r="B1" s="33" t="s">
        <v>196</v>
      </c>
      <c r="C1" s="33" t="s">
        <v>197</v>
      </c>
      <c r="D1" s="33" t="s">
        <v>198</v>
      </c>
      <c r="E1" s="33" t="s">
        <v>199</v>
      </c>
      <c r="F1" s="33" t="s">
        <v>200</v>
      </c>
      <c r="G1" s="33" t="s">
        <v>201</v>
      </c>
    </row>
    <row r="2">
      <c r="A2" s="7" t="s">
        <v>202</v>
      </c>
      <c r="B2" s="43" t="s">
        <v>203</v>
      </c>
      <c r="C2" s="11" t="s">
        <v>204</v>
      </c>
      <c r="D2" s="11" t="s">
        <v>205</v>
      </c>
      <c r="E2" s="7" t="s">
        <v>206</v>
      </c>
      <c r="F2" s="7" t="s">
        <v>207</v>
      </c>
      <c r="G2" s="31">
        <v>8.0</v>
      </c>
    </row>
    <row r="3">
      <c r="A3" s="31" t="s">
        <v>208</v>
      </c>
      <c r="B3" s="44" t="s">
        <v>209</v>
      </c>
      <c r="C3" s="16" t="s">
        <v>204</v>
      </c>
      <c r="D3" s="45" t="s">
        <v>210</v>
      </c>
      <c r="E3" s="31" t="s">
        <v>211</v>
      </c>
      <c r="F3" s="31" t="s">
        <v>212</v>
      </c>
      <c r="G3" s="31">
        <v>6.0</v>
      </c>
    </row>
    <row r="4">
      <c r="A4" s="31" t="s">
        <v>213</v>
      </c>
      <c r="B4" s="44" t="s">
        <v>214</v>
      </c>
      <c r="C4" s="16" t="s">
        <v>215</v>
      </c>
      <c r="D4" s="16" t="s">
        <v>216</v>
      </c>
      <c r="E4" s="16" t="s">
        <v>22</v>
      </c>
      <c r="F4" s="31" t="s">
        <v>217</v>
      </c>
      <c r="G4" s="31">
        <v>5.0</v>
      </c>
    </row>
    <row r="5">
      <c r="A5" s="31" t="s">
        <v>218</v>
      </c>
      <c r="B5" s="44" t="s">
        <v>219</v>
      </c>
      <c r="C5" s="16" t="s">
        <v>204</v>
      </c>
      <c r="D5" s="16" t="s">
        <v>220</v>
      </c>
      <c r="E5" s="16" t="s">
        <v>22</v>
      </c>
      <c r="F5" s="31" t="s">
        <v>221</v>
      </c>
      <c r="G5" s="31">
        <v>5.0</v>
      </c>
    </row>
    <row r="6">
      <c r="A6" s="31" t="s">
        <v>222</v>
      </c>
      <c r="B6" s="44" t="s">
        <v>223</v>
      </c>
      <c r="C6" s="16" t="s">
        <v>224</v>
      </c>
      <c r="D6" s="16" t="s">
        <v>225</v>
      </c>
      <c r="E6" s="16" t="s">
        <v>226</v>
      </c>
      <c r="F6" s="31" t="s">
        <v>227</v>
      </c>
      <c r="G6" s="31">
        <v>5.0</v>
      </c>
    </row>
    <row r="7">
      <c r="A7" s="31" t="s">
        <v>228</v>
      </c>
      <c r="B7" s="44" t="s">
        <v>229</v>
      </c>
      <c r="C7" s="16" t="s">
        <v>230</v>
      </c>
      <c r="D7" s="16" t="s">
        <v>231</v>
      </c>
      <c r="E7" s="16" t="s">
        <v>22</v>
      </c>
      <c r="F7" s="31" t="s">
        <v>232</v>
      </c>
      <c r="G7" s="31">
        <v>3.0</v>
      </c>
    </row>
    <row r="8">
      <c r="A8" s="31" t="s">
        <v>233</v>
      </c>
      <c r="B8" s="44" t="s">
        <v>234</v>
      </c>
      <c r="C8" s="16" t="s">
        <v>235</v>
      </c>
      <c r="D8" s="16" t="s">
        <v>236</v>
      </c>
      <c r="E8" s="31" t="s">
        <v>237</v>
      </c>
      <c r="F8" s="31" t="s">
        <v>238</v>
      </c>
      <c r="G8" s="31">
        <v>3.0</v>
      </c>
    </row>
    <row r="9">
      <c r="A9" s="31" t="s">
        <v>239</v>
      </c>
      <c r="B9" s="46" t="s">
        <v>240</v>
      </c>
      <c r="C9" s="16" t="s">
        <v>204</v>
      </c>
      <c r="D9" s="16" t="s">
        <v>241</v>
      </c>
      <c r="E9" s="47" t="s">
        <v>242</v>
      </c>
      <c r="F9" s="31" t="s">
        <v>243</v>
      </c>
      <c r="G9" s="31">
        <v>2.0</v>
      </c>
    </row>
    <row r="10">
      <c r="A10" s="31" t="s">
        <v>244</v>
      </c>
      <c r="B10" s="44" t="s">
        <v>245</v>
      </c>
      <c r="C10" s="16" t="s">
        <v>204</v>
      </c>
      <c r="D10" s="16" t="s">
        <v>205</v>
      </c>
      <c r="E10" s="47" t="s">
        <v>242</v>
      </c>
      <c r="F10" s="31" t="s">
        <v>243</v>
      </c>
      <c r="G10" s="31">
        <v>2.0</v>
      </c>
    </row>
    <row r="11">
      <c r="A11" s="31" t="s">
        <v>246</v>
      </c>
      <c r="B11" s="44" t="s">
        <v>247</v>
      </c>
      <c r="C11" s="16" t="s">
        <v>204</v>
      </c>
      <c r="D11" s="16" t="s">
        <v>205</v>
      </c>
      <c r="E11" s="12"/>
      <c r="F11" s="31" t="s">
        <v>243</v>
      </c>
      <c r="G11" s="31">
        <v>2.0</v>
      </c>
    </row>
    <row r="12" ht="15.0" customHeight="1">
      <c r="A12" s="31" t="s">
        <v>248</v>
      </c>
      <c r="B12" s="44" t="s">
        <v>249</v>
      </c>
      <c r="C12" s="16" t="s">
        <v>204</v>
      </c>
      <c r="D12" s="16" t="s">
        <v>205</v>
      </c>
      <c r="E12" s="47" t="s">
        <v>242</v>
      </c>
      <c r="F12" s="31" t="s">
        <v>250</v>
      </c>
      <c r="G12" s="31">
        <v>2.0</v>
      </c>
    </row>
    <row r="13">
      <c r="A13" s="31" t="s">
        <v>251</v>
      </c>
      <c r="B13" s="44" t="s">
        <v>252</v>
      </c>
      <c r="C13" s="16" t="s">
        <v>204</v>
      </c>
      <c r="D13" s="16" t="s">
        <v>205</v>
      </c>
      <c r="E13" s="31" t="s">
        <v>242</v>
      </c>
      <c r="F13" s="31" t="s">
        <v>250</v>
      </c>
      <c r="G13" s="31">
        <v>2.0</v>
      </c>
    </row>
    <row r="14">
      <c r="A14" s="31" t="s">
        <v>253</v>
      </c>
      <c r="B14" s="44" t="s">
        <v>254</v>
      </c>
      <c r="C14" s="48" t="s">
        <v>255</v>
      </c>
      <c r="D14" s="48" t="s">
        <v>256</v>
      </c>
      <c r="E14" s="12"/>
      <c r="F14" s="16" t="s">
        <v>41</v>
      </c>
      <c r="G14" s="31">
        <v>1.0</v>
      </c>
    </row>
    <row r="15">
      <c r="A15" s="16" t="s">
        <v>257</v>
      </c>
      <c r="B15" s="49" t="s">
        <v>258</v>
      </c>
      <c r="C15" s="16" t="s">
        <v>259</v>
      </c>
      <c r="D15" s="48" t="s">
        <v>260</v>
      </c>
      <c r="E15" s="12"/>
      <c r="F15" s="16" t="s">
        <v>41</v>
      </c>
      <c r="G15" s="31">
        <v>1.0</v>
      </c>
    </row>
    <row r="16">
      <c r="A16" s="31" t="s">
        <v>261</v>
      </c>
      <c r="B16" s="50" t="s">
        <v>262</v>
      </c>
      <c r="C16" s="51" t="s">
        <v>263</v>
      </c>
      <c r="D16" s="47" t="s">
        <v>264</v>
      </c>
      <c r="E16" s="12"/>
      <c r="F16" s="31" t="s">
        <v>26</v>
      </c>
      <c r="G16" s="31">
        <v>1.0</v>
      </c>
    </row>
    <row r="17">
      <c r="A17" s="31" t="s">
        <v>265</v>
      </c>
      <c r="B17" s="44" t="s">
        <v>266</v>
      </c>
      <c r="C17" s="31" t="s">
        <v>204</v>
      </c>
      <c r="D17" s="31" t="s">
        <v>210</v>
      </c>
      <c r="E17" s="31" t="s">
        <v>242</v>
      </c>
      <c r="F17" s="31" t="s">
        <v>242</v>
      </c>
      <c r="G17" s="31">
        <v>1.0</v>
      </c>
    </row>
    <row r="18">
      <c r="A18" s="31" t="s">
        <v>267</v>
      </c>
      <c r="B18" s="46" t="s">
        <v>268</v>
      </c>
      <c r="C18" s="16" t="s">
        <v>204</v>
      </c>
      <c r="D18" s="16" t="s">
        <v>241</v>
      </c>
      <c r="E18" s="16"/>
      <c r="F18" s="16" t="s">
        <v>35</v>
      </c>
      <c r="G18" s="31">
        <v>1.0</v>
      </c>
    </row>
    <row r="19">
      <c r="A19" s="16" t="s">
        <v>269</v>
      </c>
      <c r="B19" s="44" t="s">
        <v>270</v>
      </c>
      <c r="C19" s="51" t="s">
        <v>263</v>
      </c>
      <c r="D19" s="16" t="s">
        <v>271</v>
      </c>
      <c r="E19" s="16"/>
      <c r="F19" s="31" t="s">
        <v>26</v>
      </c>
      <c r="G19" s="31">
        <v>1.0</v>
      </c>
    </row>
    <row r="20">
      <c r="A20" s="31" t="s">
        <v>272</v>
      </c>
      <c r="B20" s="44" t="s">
        <v>273</v>
      </c>
      <c r="C20" s="16" t="s">
        <v>204</v>
      </c>
      <c r="D20" s="52" t="s">
        <v>274</v>
      </c>
      <c r="E20" s="12"/>
      <c r="F20" s="31" t="s">
        <v>35</v>
      </c>
      <c r="G20" s="31">
        <v>1.0</v>
      </c>
    </row>
    <row r="21">
      <c r="A21" s="33" t="s">
        <v>275</v>
      </c>
      <c r="B21" s="12"/>
      <c r="C21" s="12"/>
      <c r="D21" s="12"/>
      <c r="E21" s="12"/>
      <c r="F21" s="12"/>
      <c r="G21" s="12"/>
    </row>
    <row r="26">
      <c r="A26" s="53"/>
      <c r="B26" s="54"/>
      <c r="C26" s="55"/>
      <c r="D26" s="55"/>
      <c r="E26" s="56"/>
      <c r="F26" s="55"/>
    </row>
    <row r="27">
      <c r="A27" s="53"/>
      <c r="B27" s="57"/>
      <c r="C27" s="55"/>
      <c r="D27" s="55"/>
      <c r="E27" s="56"/>
      <c r="F27" s="55"/>
    </row>
    <row r="28">
      <c r="A28" s="53"/>
      <c r="B28" s="57"/>
      <c r="C28" s="55"/>
      <c r="D28" s="55"/>
      <c r="E28" s="56"/>
      <c r="F28" s="55"/>
    </row>
  </sheetData>
  <autoFilter ref="$A$1:$G$20">
    <sortState ref="A1:G20">
      <sortCondition descending="1" ref="G1:G20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13.5"/>
    <col customWidth="1" min="2" max="2" width="18.0"/>
    <col customWidth="1" min="3" max="3" width="16.38"/>
    <col customWidth="1" min="4" max="4" width="10.75"/>
    <col customWidth="1" min="5" max="5" width="9.75"/>
    <col customWidth="1" min="6" max="7" width="18.63"/>
    <col customWidth="1" min="8" max="8" width="11.88"/>
    <col customWidth="1" min="9" max="9" width="15.88"/>
    <col customWidth="1" min="10" max="10" width="13.25"/>
    <col customWidth="1" min="11" max="11" width="11.25"/>
    <col customWidth="1" min="12" max="12" width="10.75"/>
    <col customWidth="1" min="13" max="13" width="14.75"/>
    <col customWidth="1" min="14" max="14" width="13.75"/>
    <col customWidth="1" min="15" max="15" width="113.88"/>
  </cols>
  <sheetData>
    <row r="1">
      <c r="A1" s="58" t="s">
        <v>276</v>
      </c>
      <c r="B1" s="59" t="s">
        <v>1</v>
      </c>
      <c r="C1" s="59" t="s">
        <v>277</v>
      </c>
      <c r="D1" s="58" t="s">
        <v>278</v>
      </c>
      <c r="E1" s="58" t="s">
        <v>279</v>
      </c>
      <c r="F1" s="59" t="s">
        <v>280</v>
      </c>
      <c r="G1" s="58" t="s">
        <v>281</v>
      </c>
      <c r="H1" s="58" t="s">
        <v>282</v>
      </c>
      <c r="I1" s="59" t="s">
        <v>283</v>
      </c>
      <c r="J1" s="58" t="s">
        <v>284</v>
      </c>
      <c r="K1" s="58" t="s">
        <v>285</v>
      </c>
      <c r="L1" s="58" t="s">
        <v>286</v>
      </c>
      <c r="M1" s="59" t="s">
        <v>287</v>
      </c>
      <c r="N1" s="59" t="s">
        <v>288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>
      <c r="A2" s="59" t="s">
        <v>289</v>
      </c>
      <c r="B2" s="60" t="s">
        <v>290</v>
      </c>
      <c r="C2" s="61">
        <v>1075.0</v>
      </c>
      <c r="D2" s="62">
        <v>315.335814</v>
      </c>
      <c r="E2" s="62">
        <v>114.092781</v>
      </c>
      <c r="F2" s="63">
        <v>10.0</v>
      </c>
      <c r="G2" s="62">
        <v>7.163721</v>
      </c>
      <c r="H2" s="62">
        <v>0.772303</v>
      </c>
      <c r="I2" s="62">
        <v>81.431628</v>
      </c>
      <c r="J2" s="62">
        <v>7.053136</v>
      </c>
      <c r="K2" s="62">
        <v>51.024214</v>
      </c>
      <c r="L2" s="62">
        <v>12.336498</v>
      </c>
      <c r="M2" s="64">
        <v>0.0</v>
      </c>
      <c r="N2" s="64">
        <v>0.0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>
      <c r="A3" s="59" t="s">
        <v>289</v>
      </c>
      <c r="B3" s="61" t="s">
        <v>291</v>
      </c>
      <c r="C3" s="61">
        <v>2148.0</v>
      </c>
      <c r="D3" s="62">
        <v>314.424115</v>
      </c>
      <c r="E3" s="62">
        <v>110.140939</v>
      </c>
      <c r="F3" s="63">
        <v>10.0</v>
      </c>
      <c r="G3" s="62">
        <v>5.831937</v>
      </c>
      <c r="H3" s="62">
        <v>1.351999</v>
      </c>
      <c r="I3" s="62">
        <v>78.101955</v>
      </c>
      <c r="J3" s="62">
        <v>12.833352</v>
      </c>
      <c r="K3" s="62">
        <v>46.261215</v>
      </c>
      <c r="L3" s="62">
        <v>10.200068</v>
      </c>
      <c r="M3" s="64">
        <v>0.0</v>
      </c>
      <c r="N3" s="64">
        <v>0.0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>
      <c r="A4" s="59" t="s">
        <v>289</v>
      </c>
      <c r="B4" s="61" t="s">
        <v>292</v>
      </c>
      <c r="C4" s="61">
        <v>1075.0</v>
      </c>
      <c r="D4" s="62">
        <v>315.335814</v>
      </c>
      <c r="E4" s="62">
        <v>114.092781</v>
      </c>
      <c r="F4" s="63">
        <v>10.0</v>
      </c>
      <c r="G4" s="62">
        <v>7.163721</v>
      </c>
      <c r="H4" s="62">
        <v>0.772303</v>
      </c>
      <c r="I4" s="62">
        <v>81.431628</v>
      </c>
      <c r="J4" s="62">
        <v>7.053136</v>
      </c>
      <c r="K4" s="62">
        <v>51.024214</v>
      </c>
      <c r="L4" s="62">
        <v>12.336498</v>
      </c>
      <c r="M4" s="64">
        <v>0.0</v>
      </c>
      <c r="N4" s="64">
        <v>0.0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>
      <c r="A5" s="12"/>
      <c r="B5" s="12"/>
      <c r="C5" s="12"/>
      <c r="D5" s="12"/>
      <c r="E5" s="12"/>
      <c r="F5" s="65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>
      <c r="A6" s="58" t="s">
        <v>293</v>
      </c>
      <c r="B6" s="60" t="s">
        <v>290</v>
      </c>
      <c r="C6" s="61">
        <v>1135.0</v>
      </c>
      <c r="D6" s="62">
        <v>529.621145</v>
      </c>
      <c r="E6" s="62">
        <v>283.334548</v>
      </c>
      <c r="F6" s="63">
        <v>11.0</v>
      </c>
      <c r="G6" s="62">
        <v>5.345374</v>
      </c>
      <c r="H6" s="62">
        <v>2.230073</v>
      </c>
      <c r="I6" s="62">
        <v>70.364758</v>
      </c>
      <c r="J6" s="62">
        <v>11.534472</v>
      </c>
      <c r="K6" s="62">
        <v>50.563242</v>
      </c>
      <c r="L6" s="62">
        <v>3.714871</v>
      </c>
      <c r="M6" s="64">
        <v>56.0</v>
      </c>
      <c r="N6" s="64">
        <v>67.0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>
      <c r="A7" s="58" t="s">
        <v>293</v>
      </c>
      <c r="B7" s="60" t="s">
        <v>291</v>
      </c>
      <c r="C7" s="61">
        <v>2242.0</v>
      </c>
      <c r="D7" s="62">
        <v>523.193577</v>
      </c>
      <c r="E7" s="62">
        <v>275.732855</v>
      </c>
      <c r="F7" s="63">
        <v>11.0</v>
      </c>
      <c r="G7" s="62">
        <v>3.570027</v>
      </c>
      <c r="H7" s="62">
        <v>1.30932</v>
      </c>
      <c r="I7" s="62">
        <v>74.104817</v>
      </c>
      <c r="J7" s="62">
        <v>17.663425</v>
      </c>
      <c r="K7" s="62">
        <v>48.251557</v>
      </c>
      <c r="L7" s="62">
        <v>5.132266</v>
      </c>
      <c r="M7" s="64">
        <v>287.0</v>
      </c>
      <c r="N7" s="64">
        <v>421.0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>
      <c r="A8" s="59" t="s">
        <v>293</v>
      </c>
      <c r="B8" s="61" t="s">
        <v>292</v>
      </c>
      <c r="C8" s="61">
        <v>1135.0</v>
      </c>
      <c r="D8" s="62">
        <v>529.621145</v>
      </c>
      <c r="E8" s="62">
        <v>283.334548</v>
      </c>
      <c r="F8" s="63">
        <v>11.0</v>
      </c>
      <c r="G8" s="62">
        <v>5.345374</v>
      </c>
      <c r="H8" s="62">
        <v>2.230073</v>
      </c>
      <c r="I8" s="62">
        <v>70.364758</v>
      </c>
      <c r="J8" s="62">
        <v>11.534472</v>
      </c>
      <c r="K8" s="62">
        <v>50.563242</v>
      </c>
      <c r="L8" s="62">
        <v>3.714871</v>
      </c>
      <c r="M8" s="64">
        <v>56.0</v>
      </c>
      <c r="N8" s="64">
        <v>67.0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>
      <c r="A9" s="12"/>
      <c r="B9" s="12"/>
      <c r="C9" s="12"/>
      <c r="D9" s="12"/>
      <c r="E9" s="12"/>
      <c r="F9" s="6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>
      <c r="A10" s="59" t="s">
        <v>294</v>
      </c>
      <c r="B10" s="61" t="s">
        <v>290</v>
      </c>
      <c r="C10" s="61">
        <v>992.0</v>
      </c>
      <c r="D10" s="62">
        <v>362.702621</v>
      </c>
      <c r="E10" s="62">
        <v>173.025437</v>
      </c>
      <c r="F10" s="63">
        <v>11.0</v>
      </c>
      <c r="G10" s="62">
        <v>6.686492</v>
      </c>
      <c r="H10" s="62">
        <v>2.440316</v>
      </c>
      <c r="I10" s="62">
        <v>64.448589</v>
      </c>
      <c r="J10" s="62">
        <v>10.021719</v>
      </c>
      <c r="K10" s="62">
        <v>37.819768</v>
      </c>
      <c r="L10" s="62">
        <v>4.209495</v>
      </c>
      <c r="M10" s="64">
        <v>14.0</v>
      </c>
      <c r="N10" s="64">
        <v>2.0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>
      <c r="A11" s="59" t="s">
        <v>294</v>
      </c>
      <c r="B11" s="61" t="s">
        <v>291</v>
      </c>
      <c r="C11" s="61">
        <v>1984.0</v>
      </c>
      <c r="D11" s="62">
        <v>362.708165</v>
      </c>
      <c r="E11" s="62">
        <v>173.034478</v>
      </c>
      <c r="F11" s="63">
        <v>11.0</v>
      </c>
      <c r="G11" s="62">
        <v>5.698589</v>
      </c>
      <c r="H11" s="62">
        <v>2.804065</v>
      </c>
      <c r="I11" s="62">
        <v>51.797379</v>
      </c>
      <c r="J11" s="62">
        <v>19.063145</v>
      </c>
      <c r="K11" s="62">
        <v>28.243831</v>
      </c>
      <c r="L11" s="62">
        <v>6.357216</v>
      </c>
      <c r="M11" s="64">
        <v>287.0</v>
      </c>
      <c r="N11" s="64">
        <v>137.0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>
      <c r="A12" s="59" t="s">
        <v>294</v>
      </c>
      <c r="B12" s="61" t="s">
        <v>292</v>
      </c>
      <c r="C12" s="61">
        <v>992.0</v>
      </c>
      <c r="D12" s="62">
        <v>362.702621</v>
      </c>
      <c r="E12" s="62">
        <v>173.025437</v>
      </c>
      <c r="F12" s="63">
        <v>11.0</v>
      </c>
      <c r="G12" s="62">
        <v>6.686492</v>
      </c>
      <c r="H12" s="62">
        <v>2.440316</v>
      </c>
      <c r="I12" s="62">
        <v>64.448589</v>
      </c>
      <c r="J12" s="62">
        <v>10.021719</v>
      </c>
      <c r="K12" s="62">
        <v>37.819768</v>
      </c>
      <c r="L12" s="62">
        <v>4.209495</v>
      </c>
      <c r="M12" s="64">
        <v>14.0</v>
      </c>
      <c r="N12" s="64">
        <v>2.0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>
      <c r="A13" s="66"/>
      <c r="B13" s="66"/>
      <c r="C13" s="66"/>
      <c r="D13" s="66"/>
      <c r="E13" s="66"/>
      <c r="F13" s="65"/>
      <c r="G13" s="66"/>
      <c r="H13" s="66"/>
      <c r="I13" s="66"/>
      <c r="J13" s="66"/>
      <c r="K13" s="66"/>
      <c r="L13" s="66"/>
      <c r="M13" s="66"/>
      <c r="N13" s="66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>
      <c r="A14" s="59" t="s">
        <v>295</v>
      </c>
      <c r="B14" s="61"/>
      <c r="C14" s="66">
        <f t="shared" ref="C14:C16" si="1">sum(C2,C6,C10)</f>
        <v>3202</v>
      </c>
      <c r="D14" s="61"/>
      <c r="E14" s="66"/>
      <c r="F14" s="61"/>
      <c r="G14" s="61"/>
      <c r="H14" s="61"/>
      <c r="I14" s="66"/>
      <c r="J14" s="66"/>
      <c r="K14" s="66"/>
      <c r="L14" s="66"/>
      <c r="M14" s="12"/>
      <c r="N14" s="66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>
      <c r="A15" s="67" t="s">
        <v>296</v>
      </c>
      <c r="B15" s="12"/>
      <c r="C15" s="66">
        <f t="shared" si="1"/>
        <v>6374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>
      <c r="A16" s="67" t="s">
        <v>297</v>
      </c>
      <c r="B16" s="12"/>
      <c r="C16" s="66">
        <f t="shared" si="1"/>
        <v>3202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>
      <c r="A17" s="12"/>
      <c r="B17" s="31" t="s">
        <v>298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</row>
    <row r="99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</row>
    <row r="999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</row>
  </sheetData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8.75"/>
    <col customWidth="1" min="2" max="2" width="10.0"/>
    <col customWidth="1" min="3" max="3" width="7.13"/>
    <col customWidth="1" min="4" max="4" width="15.25"/>
    <col customWidth="1" min="5" max="5" width="15.13"/>
    <col customWidth="1" min="6" max="6" width="10.88"/>
    <col customWidth="1" min="7" max="8" width="15.88"/>
    <col customWidth="1" min="9" max="9" width="10.88"/>
    <col customWidth="1" min="10" max="11" width="15.88"/>
    <col customWidth="1" min="12" max="12" width="7.5"/>
    <col customWidth="1" min="13" max="13" width="13.25"/>
    <col customWidth="1" min="14" max="14" width="13.13"/>
    <col customWidth="1" min="15" max="16" width="6.75"/>
    <col customWidth="1" min="17" max="17" width="6.88"/>
    <col customWidth="1" min="18" max="18" width="5.38"/>
    <col customWidth="1" min="19" max="19" width="22.88"/>
    <col customWidth="1" min="20" max="20" width="21.25"/>
    <col customWidth="1" min="21" max="21" width="30.13"/>
    <col customWidth="1" min="22" max="22" width="9.38"/>
    <col customWidth="1" min="23" max="24" width="20.75"/>
    <col customWidth="1" min="25" max="25" width="16.5"/>
    <col customWidth="1" min="26" max="26" width="17.25"/>
    <col customWidth="1" min="27" max="27" width="45.38"/>
    <col customWidth="1" min="28" max="29" width="18.38"/>
    <col customWidth="1" min="30" max="30" width="14.25"/>
    <col customWidth="1" min="31" max="31" width="15.0"/>
  </cols>
  <sheetData>
    <row r="1">
      <c r="A1" s="68" t="s">
        <v>299</v>
      </c>
      <c r="B1" s="68" t="s">
        <v>300</v>
      </c>
      <c r="C1" s="68" t="s">
        <v>301</v>
      </c>
      <c r="D1" s="68" t="s">
        <v>302</v>
      </c>
      <c r="E1" s="68" t="s">
        <v>303</v>
      </c>
      <c r="F1" s="68" t="s">
        <v>304</v>
      </c>
      <c r="G1" s="69" t="s">
        <v>305</v>
      </c>
      <c r="H1" s="69" t="s">
        <v>306</v>
      </c>
      <c r="I1" s="68" t="s">
        <v>307</v>
      </c>
      <c r="J1" s="69" t="s">
        <v>308</v>
      </c>
      <c r="K1" s="69" t="s">
        <v>309</v>
      </c>
      <c r="L1" s="68" t="s">
        <v>310</v>
      </c>
      <c r="M1" s="70" t="s">
        <v>311</v>
      </c>
      <c r="N1" s="70" t="s">
        <v>312</v>
      </c>
      <c r="O1" s="68" t="s">
        <v>313</v>
      </c>
      <c r="P1" s="68" t="s">
        <v>314</v>
      </c>
      <c r="Q1" s="68" t="s">
        <v>315</v>
      </c>
      <c r="R1" s="68" t="s">
        <v>316</v>
      </c>
      <c r="S1" s="68" t="s">
        <v>317</v>
      </c>
      <c r="T1" s="68" t="s">
        <v>318</v>
      </c>
      <c r="U1" s="68" t="s">
        <v>319</v>
      </c>
      <c r="V1" s="68" t="s">
        <v>320</v>
      </c>
      <c r="W1" s="33" t="s">
        <v>321</v>
      </c>
      <c r="X1" s="33" t="s">
        <v>322</v>
      </c>
      <c r="Y1" s="67" t="s">
        <v>323</v>
      </c>
      <c r="Z1" s="67" t="s">
        <v>324</v>
      </c>
      <c r="AA1" s="33" t="s">
        <v>325</v>
      </c>
      <c r="AB1" s="71" t="s">
        <v>326</v>
      </c>
      <c r="AC1" s="71" t="s">
        <v>327</v>
      </c>
      <c r="AD1" s="33" t="s">
        <v>328</v>
      </c>
      <c r="AE1" s="33" t="s">
        <v>329</v>
      </c>
      <c r="AF1" s="12"/>
      <c r="AG1" s="12"/>
      <c r="AH1" s="12"/>
      <c r="AI1" s="12"/>
      <c r="AJ1" s="12"/>
      <c r="AK1" s="12"/>
      <c r="AL1" s="12"/>
      <c r="AM1" s="12"/>
      <c r="AN1" s="12"/>
    </row>
    <row r="2">
      <c r="A2" s="72" t="s">
        <v>242</v>
      </c>
      <c r="B2" s="73">
        <v>1.0</v>
      </c>
      <c r="C2" s="74">
        <v>0.718375664723959</v>
      </c>
      <c r="D2" s="74">
        <v>0.707626693519867</v>
      </c>
      <c r="E2" s="74">
        <v>0.72912463592805</v>
      </c>
      <c r="F2" s="74">
        <v>0.620861961274204</v>
      </c>
      <c r="G2" s="75">
        <v>0.583385384134916</v>
      </c>
      <c r="H2" s="75">
        <v>0.646791068082448</v>
      </c>
      <c r="I2" s="74">
        <v>0.679197994987469</v>
      </c>
      <c r="J2" s="75">
        <v>0.654443400167084</v>
      </c>
      <c r="K2" s="75">
        <v>0.725668337510443</v>
      </c>
      <c r="L2" s="74">
        <v>0.265878444055623</v>
      </c>
      <c r="M2" s="75">
        <v>0.248740857406696</v>
      </c>
      <c r="N2" s="75">
        <v>0.282948060142781</v>
      </c>
      <c r="O2" s="74">
        <v>0.392885375494071</v>
      </c>
      <c r="P2" s="74">
        <v>0.320802005012531</v>
      </c>
      <c r="Q2" s="74">
        <v>0.84270536408396</v>
      </c>
      <c r="R2" s="74">
        <v>0.481239409343985</v>
      </c>
      <c r="S2" s="75">
        <v>0.370940224060945</v>
      </c>
      <c r="T2" s="76">
        <v>0.710682054556576</v>
      </c>
      <c r="U2" s="77">
        <v>1.82527542</v>
      </c>
      <c r="V2" s="72" t="s">
        <v>330</v>
      </c>
      <c r="W2" s="75">
        <v>0.963</v>
      </c>
      <c r="X2" s="75" t="s">
        <v>331</v>
      </c>
      <c r="Y2" s="75">
        <v>0.96</v>
      </c>
      <c r="Z2" s="78">
        <v>0.925</v>
      </c>
      <c r="AA2" s="31" t="s">
        <v>332</v>
      </c>
      <c r="AB2" s="79">
        <f t="shared" ref="AB2:AB12" si="1">IFERROR(log10(F2/W2),"NA")</f>
        <v>-0.1906312346</v>
      </c>
      <c r="AC2" s="79" t="str">
        <f t="shared" ref="AC2:AC12" si="2">IFERROR(log10(I2/X2),"NA")</f>
        <v>NA</v>
      </c>
      <c r="AD2" s="79">
        <f t="shared" ref="AD2:AD12" si="3">IFERROR(log10(O2/Y2),"NA")</f>
        <v>-0.3880053698</v>
      </c>
      <c r="AE2" s="79">
        <f t="shared" ref="AE2:AE12" si="4">IFERROR(log10(L2/Z2),"NA")</f>
        <v>-0.5414586042</v>
      </c>
      <c r="AF2" s="12"/>
      <c r="AG2" s="12"/>
      <c r="AH2" s="12"/>
      <c r="AI2" s="12"/>
      <c r="AJ2" s="12"/>
      <c r="AK2" s="12"/>
      <c r="AL2" s="12"/>
      <c r="AM2" s="12"/>
      <c r="AN2" s="12"/>
    </row>
    <row r="3">
      <c r="A3" s="72" t="s">
        <v>18</v>
      </c>
      <c r="B3" s="73">
        <v>1.0</v>
      </c>
      <c r="C3" s="74">
        <v>0.711079991515328</v>
      </c>
      <c r="D3" s="74">
        <v>0.700562672676708</v>
      </c>
      <c r="E3" s="74">
        <v>0.721597310353948</v>
      </c>
      <c r="F3" s="74">
        <v>0.664584634603373</v>
      </c>
      <c r="G3" s="75">
        <v>0.616177389131793</v>
      </c>
      <c r="H3" s="75">
        <v>0.688319800124922</v>
      </c>
      <c r="I3" s="74">
        <v>0.623015873015873</v>
      </c>
      <c r="J3" s="75">
        <v>0.602960526315789</v>
      </c>
      <c r="K3" s="75">
        <v>0.671890664160401</v>
      </c>
      <c r="L3" s="74">
        <v>0.250568099636172</v>
      </c>
      <c r="M3" s="75">
        <v>0.233658618305157</v>
      </c>
      <c r="N3" s="75">
        <v>0.267200985940241</v>
      </c>
      <c r="O3" s="74">
        <v>0.370860927152318</v>
      </c>
      <c r="P3" s="74">
        <v>0.376984126984127</v>
      </c>
      <c r="Q3" s="74">
        <v>0.847443181818182</v>
      </c>
      <c r="R3" s="74">
        <v>0.476062639821029</v>
      </c>
      <c r="S3" s="75">
        <v>-1.21398668950267</v>
      </c>
      <c r="T3" s="76">
        <v>0.224752807003624</v>
      </c>
      <c r="U3" s="77">
        <v>0.29478583</v>
      </c>
      <c r="V3" s="72" t="s">
        <v>330</v>
      </c>
      <c r="W3" s="79">
        <v>0.95</v>
      </c>
      <c r="X3" s="79">
        <v>0.97</v>
      </c>
      <c r="Y3" s="75" t="s">
        <v>331</v>
      </c>
      <c r="Z3" s="75" t="s">
        <v>331</v>
      </c>
      <c r="AA3" s="12" t="s">
        <v>333</v>
      </c>
      <c r="AB3" s="79">
        <f t="shared" si="1"/>
        <v>-0.1551733092</v>
      </c>
      <c r="AC3" s="79">
        <f t="shared" si="2"/>
        <v>-0.1922726226</v>
      </c>
      <c r="AD3" s="79" t="str">
        <f t="shared" si="3"/>
        <v>NA</v>
      </c>
      <c r="AE3" s="79" t="str">
        <f t="shared" si="4"/>
        <v>NA</v>
      </c>
      <c r="AF3" s="12"/>
      <c r="AG3" s="12"/>
      <c r="AH3" s="12"/>
      <c r="AI3" s="12"/>
      <c r="AJ3" s="12"/>
      <c r="AK3" s="12"/>
      <c r="AL3" s="12"/>
      <c r="AM3" s="12"/>
      <c r="AN3" s="12"/>
    </row>
    <row r="4">
      <c r="A4" s="72" t="s">
        <v>22</v>
      </c>
      <c r="B4" s="73">
        <v>1.0</v>
      </c>
      <c r="C4" s="74">
        <v>0.697516289683192</v>
      </c>
      <c r="D4" s="74">
        <v>0.685637027087045</v>
      </c>
      <c r="E4" s="74">
        <v>0.709395552279339</v>
      </c>
      <c r="F4" s="74">
        <v>0.607432854465959</v>
      </c>
      <c r="G4" s="74">
        <v>0.554653341661462</v>
      </c>
      <c r="H4" s="74">
        <v>0.627108057464085</v>
      </c>
      <c r="I4" s="74">
        <v>0.702589807852966</v>
      </c>
      <c r="J4" s="74">
        <v>0.686507936507937</v>
      </c>
      <c r="K4" s="74">
        <v>0.783210630743525</v>
      </c>
      <c r="L4" s="74">
        <v>0.277494895814111</v>
      </c>
      <c r="M4" s="74">
        <v>0.260190765102441</v>
      </c>
      <c r="N4" s="74">
        <v>0.294888880368523</v>
      </c>
      <c r="O4" s="74">
        <v>0.405800125182558</v>
      </c>
      <c r="P4" s="74">
        <v>0.297410192147034</v>
      </c>
      <c r="Q4" s="74">
        <v>0.84257983719474</v>
      </c>
      <c r="R4" s="74">
        <v>0.486554096310194</v>
      </c>
      <c r="S4" s="80">
        <v>-3.22227412796135</v>
      </c>
      <c r="T4" s="81">
        <v>0.00127177394819816</v>
      </c>
      <c r="U4" s="82">
        <v>0.1041525</v>
      </c>
      <c r="V4" s="72" t="s">
        <v>330</v>
      </c>
      <c r="W4" s="79">
        <f>(0.9691+0.8083)/2</f>
        <v>0.8887</v>
      </c>
      <c r="X4" s="79">
        <f>(0.9493+0.9492)/2</f>
        <v>0.94925</v>
      </c>
      <c r="Y4" s="79">
        <f>(0.9503+0.9409)/2</f>
        <v>0.9456</v>
      </c>
      <c r="Z4" s="83">
        <f>(0.919+0.765)/2</f>
        <v>0.842</v>
      </c>
      <c r="AA4" s="31" t="s">
        <v>334</v>
      </c>
      <c r="AB4" s="79">
        <f t="shared" si="1"/>
        <v>-0.1652569021</v>
      </c>
      <c r="AC4" s="79">
        <f t="shared" si="2"/>
        <v>-0.1306787604</v>
      </c>
      <c r="AD4" s="79">
        <f t="shared" si="3"/>
        <v>-0.3673952869</v>
      </c>
      <c r="AE4" s="79">
        <f t="shared" si="4"/>
        <v>-0.4820570923</v>
      </c>
      <c r="AF4" s="12"/>
      <c r="AG4" s="12"/>
      <c r="AH4" s="12"/>
      <c r="AI4" s="12"/>
      <c r="AJ4" s="12"/>
      <c r="AK4" s="12"/>
      <c r="AL4" s="12"/>
      <c r="AM4" s="12"/>
      <c r="AN4" s="12"/>
    </row>
    <row r="5">
      <c r="A5" s="72" t="s">
        <v>26</v>
      </c>
      <c r="B5" s="73">
        <v>1.0</v>
      </c>
      <c r="C5" s="74">
        <v>0.529503656470971</v>
      </c>
      <c r="D5" s="74">
        <v>0.518669912743305</v>
      </c>
      <c r="E5" s="74">
        <v>0.540337400198637</v>
      </c>
      <c r="F5" s="74">
        <v>0.571830106183635</v>
      </c>
      <c r="G5" s="75">
        <v>0.533416614615865</v>
      </c>
      <c r="H5" s="75">
        <v>0.614959400374766</v>
      </c>
      <c r="I5" s="74">
        <v>0.4968671679198</v>
      </c>
      <c r="J5" s="75">
        <v>0.464899227234754</v>
      </c>
      <c r="K5" s="75">
        <v>0.530599937343358</v>
      </c>
      <c r="L5" s="74">
        <v>0.0595894339497614</v>
      </c>
      <c r="M5" s="75">
        <v>0.0426240952790317</v>
      </c>
      <c r="N5" s="75">
        <v>0.0769989709331818</v>
      </c>
      <c r="O5" s="74">
        <v>0.275379756354339</v>
      </c>
      <c r="P5" s="74">
        <v>0.5031328320802</v>
      </c>
      <c r="Q5" s="74">
        <v>0.776309348996574</v>
      </c>
      <c r="R5" s="74">
        <v>0.371738909755355</v>
      </c>
      <c r="S5" s="75">
        <v>-24.3531579697317</v>
      </c>
      <c r="T5" s="76">
        <v>5.36750763803502E-131</v>
      </c>
      <c r="U5" s="77">
        <v>0.01839625</v>
      </c>
      <c r="V5" s="72" t="s">
        <v>330</v>
      </c>
      <c r="W5" s="75">
        <v>0.918</v>
      </c>
      <c r="X5" s="75">
        <v>0.954</v>
      </c>
      <c r="Y5" s="75" t="s">
        <v>331</v>
      </c>
      <c r="Z5" s="75" t="s">
        <v>331</v>
      </c>
      <c r="AA5" s="31" t="s">
        <v>335</v>
      </c>
      <c r="AB5" s="79">
        <f t="shared" si="1"/>
        <v>-0.2055756645</v>
      </c>
      <c r="AC5" s="79">
        <f t="shared" si="2"/>
        <v>-0.2833080744</v>
      </c>
      <c r="AD5" s="79" t="str">
        <f t="shared" si="3"/>
        <v>NA</v>
      </c>
      <c r="AE5" s="79" t="str">
        <f t="shared" si="4"/>
        <v>NA</v>
      </c>
      <c r="AF5" s="12"/>
      <c r="AG5" s="12"/>
      <c r="AH5" s="12"/>
      <c r="AI5" s="12"/>
      <c r="AJ5" s="12"/>
      <c r="AK5" s="12"/>
      <c r="AL5" s="12"/>
      <c r="AM5" s="12"/>
      <c r="AN5" s="12"/>
    </row>
    <row r="6">
      <c r="A6" s="72" t="s">
        <v>30</v>
      </c>
      <c r="B6" s="73">
        <v>1.0</v>
      </c>
      <c r="C6" s="74">
        <v>0.858320115169247</v>
      </c>
      <c r="D6" s="74">
        <v>0.850993899418487</v>
      </c>
      <c r="E6" s="74">
        <v>0.865646330920007</v>
      </c>
      <c r="F6" s="74">
        <v>0.776389756402249</v>
      </c>
      <c r="G6" s="75">
        <v>0.76170362273579</v>
      </c>
      <c r="H6" s="75">
        <v>0.809806371018114</v>
      </c>
      <c r="I6" s="74">
        <v>0.75187969924812</v>
      </c>
      <c r="J6" s="75">
        <v>0.724412593984962</v>
      </c>
      <c r="K6" s="75">
        <v>0.766504803675856</v>
      </c>
      <c r="L6" s="74">
        <v>0.471517551313679</v>
      </c>
      <c r="M6" s="75">
        <v>0.456242388223636</v>
      </c>
      <c r="N6" s="75">
        <v>0.486997042997932</v>
      </c>
      <c r="O6" s="74">
        <v>0.51131221719457</v>
      </c>
      <c r="P6" s="74">
        <v>0.24812030075188</v>
      </c>
      <c r="Q6" s="74">
        <v>0.90955027791814</v>
      </c>
      <c r="R6" s="74">
        <v>0.61656746031746</v>
      </c>
      <c r="S6" s="75">
        <v>23.0564458441805</v>
      </c>
      <c r="T6" s="76">
        <v>1.26744025477531E-117</v>
      </c>
      <c r="U6" s="77">
        <v>44.6263125</v>
      </c>
      <c r="V6" s="72" t="s">
        <v>330</v>
      </c>
      <c r="W6" s="79">
        <v>0.925</v>
      </c>
      <c r="X6" s="83">
        <v>0.98</v>
      </c>
      <c r="Y6" s="75" t="s">
        <v>331</v>
      </c>
      <c r="Z6" s="75" t="s">
        <v>331</v>
      </c>
      <c r="AA6" s="31" t="s">
        <v>336</v>
      </c>
      <c r="AB6" s="79">
        <f t="shared" si="1"/>
        <v>-0.07606193602</v>
      </c>
      <c r="AC6" s="79">
        <f t="shared" si="2"/>
        <v>-0.1150777167</v>
      </c>
      <c r="AD6" s="79" t="str">
        <f t="shared" si="3"/>
        <v>NA</v>
      </c>
      <c r="AE6" s="79" t="str">
        <f t="shared" si="4"/>
        <v>NA</v>
      </c>
      <c r="AF6" s="12"/>
      <c r="AG6" s="12"/>
      <c r="AH6" s="12"/>
      <c r="AI6" s="12"/>
      <c r="AJ6" s="12"/>
      <c r="AK6" s="12"/>
      <c r="AL6" s="12"/>
      <c r="AM6" s="12"/>
      <c r="AN6" s="12"/>
    </row>
    <row r="7">
      <c r="A7" s="72" t="s">
        <v>35</v>
      </c>
      <c r="B7" s="73">
        <v>1.0</v>
      </c>
      <c r="C7" s="74">
        <v>0.635737467236695</v>
      </c>
      <c r="D7" s="74">
        <v>0.624987651357381</v>
      </c>
      <c r="E7" s="74">
        <v>0.646487283116009</v>
      </c>
      <c r="F7" s="74">
        <v>0.619300437226733</v>
      </c>
      <c r="G7" s="75">
        <v>0.598063710181137</v>
      </c>
      <c r="H7" s="75">
        <v>0.652100249843848</v>
      </c>
      <c r="I7" s="74">
        <v>0.589494569757728</v>
      </c>
      <c r="J7" s="75">
        <v>0.560881370091896</v>
      </c>
      <c r="K7" s="75">
        <v>0.608816311612364</v>
      </c>
      <c r="L7" s="74">
        <v>0.181465280323032</v>
      </c>
      <c r="M7" s="75">
        <v>0.164516117078721</v>
      </c>
      <c r="N7" s="75">
        <v>0.198609333848413</v>
      </c>
      <c r="O7" s="74">
        <v>0.335306053432533</v>
      </c>
      <c r="P7" s="74">
        <v>0.410505430242272</v>
      </c>
      <c r="Q7" s="74">
        <v>0.82240675990676</v>
      </c>
      <c r="R7" s="74">
        <v>0.43505923650724</v>
      </c>
      <c r="S7" s="75">
        <v>-17.5942337738609</v>
      </c>
      <c r="T7" s="76">
        <v>2.72719349846138E-69</v>
      </c>
      <c r="U7" s="77">
        <v>0.02571958</v>
      </c>
      <c r="V7" s="72" t="s">
        <v>330</v>
      </c>
      <c r="W7" s="79">
        <v>0.951</v>
      </c>
      <c r="X7" s="79">
        <v>0.9415</v>
      </c>
      <c r="Y7" s="83">
        <f>(0.998+0.999)/2</f>
        <v>0.9985</v>
      </c>
      <c r="Z7" s="75" t="s">
        <v>331</v>
      </c>
      <c r="AA7" s="12" t="s">
        <v>337</v>
      </c>
      <c r="AB7" s="79">
        <f t="shared" si="1"/>
        <v>-0.1862791303</v>
      </c>
      <c r="AC7" s="79">
        <f t="shared" si="2"/>
        <v>-0.2033405155</v>
      </c>
      <c r="AD7" s="79">
        <f t="shared" si="3"/>
        <v>-0.4739066752</v>
      </c>
      <c r="AE7" s="79" t="str">
        <f t="shared" si="4"/>
        <v>NA</v>
      </c>
      <c r="AF7" s="12"/>
      <c r="AG7" s="12"/>
      <c r="AH7" s="12"/>
      <c r="AI7" s="12"/>
      <c r="AJ7" s="12"/>
      <c r="AK7" s="12"/>
      <c r="AL7" s="12"/>
      <c r="AM7" s="12"/>
      <c r="AN7" s="12"/>
    </row>
    <row r="8">
      <c r="A8" s="72" t="s">
        <v>38</v>
      </c>
      <c r="B8" s="73">
        <v>1.0</v>
      </c>
      <c r="C8" s="74">
        <v>0.499193978987652</v>
      </c>
      <c r="D8" s="74">
        <v>0.487691532881127</v>
      </c>
      <c r="E8" s="74">
        <v>0.510696425094178</v>
      </c>
      <c r="F8" s="74">
        <v>0.552779512804497</v>
      </c>
      <c r="G8" s="75">
        <v>0.48092598376015</v>
      </c>
      <c r="H8" s="75">
        <v>0.566216427232979</v>
      </c>
      <c r="I8" s="74">
        <v>0.456035923141186</v>
      </c>
      <c r="J8" s="75">
        <v>0.448514515455305</v>
      </c>
      <c r="K8" s="75">
        <v>0.526631683375104</v>
      </c>
      <c r="L8" s="74">
        <v>0.00767314443304539</v>
      </c>
      <c r="M8" s="75">
        <v>-0.00937490326677212</v>
      </c>
      <c r="N8" s="75">
        <v>0.0245370512065091</v>
      </c>
      <c r="O8" s="74">
        <v>0.253617996847686</v>
      </c>
      <c r="P8" s="74">
        <v>0.543964076858814</v>
      </c>
      <c r="Q8" s="74">
        <v>0.753060872564235</v>
      </c>
      <c r="R8" s="74">
        <v>0.347706512130439</v>
      </c>
      <c r="S8" s="75">
        <v>-28.171803003557</v>
      </c>
      <c r="T8" s="76">
        <v>1.29588641655364E-174</v>
      </c>
      <c r="U8" s="74" t="s">
        <v>338</v>
      </c>
      <c r="V8" s="72" t="s">
        <v>330</v>
      </c>
      <c r="W8" s="75" t="s">
        <v>331</v>
      </c>
      <c r="X8" s="75" t="s">
        <v>331</v>
      </c>
      <c r="Y8" s="75" t="s">
        <v>331</v>
      </c>
      <c r="Z8" s="75" t="s">
        <v>331</v>
      </c>
      <c r="AA8" s="31" t="s">
        <v>331</v>
      </c>
      <c r="AB8" s="79" t="str">
        <f t="shared" si="1"/>
        <v>NA</v>
      </c>
      <c r="AC8" s="79" t="str">
        <f t="shared" si="2"/>
        <v>NA</v>
      </c>
      <c r="AD8" s="79" t="str">
        <f t="shared" si="3"/>
        <v>NA</v>
      </c>
      <c r="AE8" s="79" t="str">
        <f t="shared" si="4"/>
        <v>NA</v>
      </c>
      <c r="AF8" s="12"/>
      <c r="AG8" s="12"/>
      <c r="AH8" s="12"/>
      <c r="AI8" s="12"/>
      <c r="AJ8" s="12"/>
      <c r="AK8" s="12"/>
      <c r="AL8" s="12"/>
      <c r="AM8" s="12"/>
      <c r="AN8" s="12"/>
    </row>
    <row r="9">
      <c r="A9" s="72" t="s">
        <v>41</v>
      </c>
      <c r="B9" s="73">
        <v>1.0</v>
      </c>
      <c r="C9" s="74">
        <v>0.90652367437436</v>
      </c>
      <c r="D9" s="74">
        <v>0.899352271214508</v>
      </c>
      <c r="E9" s="74">
        <v>0.913695077534212</v>
      </c>
      <c r="F9" s="74">
        <v>0.825733916302311</v>
      </c>
      <c r="G9" s="75">
        <v>0.81261711430356</v>
      </c>
      <c r="H9" s="75">
        <v>0.840099937539038</v>
      </c>
      <c r="I9" s="74">
        <v>0.870091896407686</v>
      </c>
      <c r="J9" s="75">
        <v>0.859750939849624</v>
      </c>
      <c r="K9" s="75">
        <v>0.881793024227235</v>
      </c>
      <c r="L9" s="74">
        <v>0.65537407748002</v>
      </c>
      <c r="M9" s="75">
        <v>0.640976809917895</v>
      </c>
      <c r="N9" s="75">
        <v>0.669493259939732</v>
      </c>
      <c r="O9" s="74">
        <v>0.680041152263374</v>
      </c>
      <c r="P9" s="74">
        <v>0.129908103592314</v>
      </c>
      <c r="Q9" s="74">
        <v>0.937232845894263</v>
      </c>
      <c r="R9" s="74">
        <v>0.745839210155148</v>
      </c>
      <c r="S9" s="75">
        <v>33.1582077012323</v>
      </c>
      <c r="T9" s="76">
        <v>4.31306732864282E-241</v>
      </c>
      <c r="U9" s="84">
        <v>0.39774458</v>
      </c>
      <c r="V9" s="72" t="s">
        <v>330</v>
      </c>
      <c r="W9" s="78">
        <v>0.878</v>
      </c>
      <c r="X9" s="78">
        <v>0.927</v>
      </c>
      <c r="Y9" s="75" t="s">
        <v>331</v>
      </c>
      <c r="Z9" s="75" t="s">
        <v>331</v>
      </c>
      <c r="AA9" s="31" t="s">
        <v>339</v>
      </c>
      <c r="AB9" s="79">
        <f t="shared" si="1"/>
        <v>-0.02665439268</v>
      </c>
      <c r="AC9" s="79">
        <f t="shared" si="2"/>
        <v>-0.02751461027</v>
      </c>
      <c r="AD9" s="79" t="str">
        <f t="shared" si="3"/>
        <v>NA</v>
      </c>
      <c r="AE9" s="79" t="str">
        <f t="shared" si="4"/>
        <v>NA</v>
      </c>
      <c r="AF9" s="12"/>
      <c r="AG9" s="12"/>
      <c r="AH9" s="12"/>
      <c r="AI9" s="12"/>
      <c r="AJ9" s="12"/>
      <c r="AK9" s="12"/>
      <c r="AL9" s="12"/>
      <c r="AM9" s="12"/>
      <c r="AN9" s="12"/>
    </row>
    <row r="10">
      <c r="A10" s="72" t="s">
        <v>45</v>
      </c>
      <c r="B10" s="73">
        <v>1.0</v>
      </c>
      <c r="C10" s="74">
        <v>0.700977863668123</v>
      </c>
      <c r="D10" s="74">
        <v>0.690133126717243</v>
      </c>
      <c r="E10" s="74">
        <v>0.711822600619003</v>
      </c>
      <c r="F10" s="74">
        <v>0.596814490943161</v>
      </c>
      <c r="G10" s="75">
        <v>0.57275921299188</v>
      </c>
      <c r="H10" s="75">
        <v>0.636789506558401</v>
      </c>
      <c r="I10" s="74">
        <v>0.671679197994987</v>
      </c>
      <c r="J10" s="75">
        <v>0.627088554720134</v>
      </c>
      <c r="K10" s="75">
        <v>0.699564014202172</v>
      </c>
      <c r="L10" s="74">
        <v>0.237948634552832</v>
      </c>
      <c r="M10" s="75">
        <v>0.220808061689925</v>
      </c>
      <c r="N10" s="75">
        <v>0.255520889064848</v>
      </c>
      <c r="O10" s="74">
        <v>0.378041543026706</v>
      </c>
      <c r="P10" s="74">
        <v>0.328320802005013</v>
      </c>
      <c r="Q10" s="74">
        <v>0.832836980448012</v>
      </c>
      <c r="R10" s="74">
        <v>0.462879980622502</v>
      </c>
      <c r="S10" s="75">
        <v>-2.91114592938879</v>
      </c>
      <c r="T10" s="76">
        <v>0.00360105788089346</v>
      </c>
      <c r="U10" s="77">
        <v>6.9958675</v>
      </c>
      <c r="V10" s="72" t="s">
        <v>330</v>
      </c>
      <c r="W10" s="78">
        <f>(0.9831+0.9936+0.9916+0.9949+0.9941)/5</f>
        <v>0.99146</v>
      </c>
      <c r="X10" s="75" t="s">
        <v>331</v>
      </c>
      <c r="Y10" s="83">
        <f>(0.9498+0.8534+0.7549+0.9075+0.9798)/5</f>
        <v>0.88908</v>
      </c>
      <c r="Z10" s="79">
        <f>(0.9363+0.8153+0.6989+0.9309+0.9383)/5</f>
        <v>0.86394</v>
      </c>
      <c r="AA10" s="31" t="s">
        <v>340</v>
      </c>
      <c r="AB10" s="79">
        <f t="shared" si="1"/>
        <v>-0.220435838</v>
      </c>
      <c r="AC10" s="79" t="str">
        <f t="shared" si="2"/>
        <v>NA</v>
      </c>
      <c r="AD10" s="79">
        <f t="shared" si="3"/>
        <v>-0.3714013137</v>
      </c>
      <c r="AE10" s="79">
        <f t="shared" si="4"/>
        <v>-0.5600003651</v>
      </c>
      <c r="AF10" s="12"/>
      <c r="AG10" s="12"/>
      <c r="AH10" s="12"/>
      <c r="AI10" s="12"/>
      <c r="AJ10" s="12"/>
      <c r="AK10" s="12"/>
      <c r="AL10" s="12"/>
      <c r="AM10" s="12"/>
      <c r="AN10" s="12"/>
    </row>
    <row r="11">
      <c r="A11" s="72" t="s">
        <v>48</v>
      </c>
      <c r="B11" s="73">
        <v>1.0</v>
      </c>
      <c r="C11" s="74">
        <v>0.716616928146934</v>
      </c>
      <c r="D11" s="74">
        <v>0.706646111744681</v>
      </c>
      <c r="E11" s="74">
        <v>0.726587744549187</v>
      </c>
      <c r="F11" s="74">
        <v>0.642723297938788</v>
      </c>
      <c r="G11" s="75">
        <v>0.625226420986883</v>
      </c>
      <c r="H11" s="75">
        <v>0.711125858838226</v>
      </c>
      <c r="I11" s="74">
        <v>0.638784461152882</v>
      </c>
      <c r="J11" s="75">
        <v>0.579352025898079</v>
      </c>
      <c r="K11" s="75">
        <v>0.657059314954052</v>
      </c>
      <c r="L11" s="74">
        <v>0.246288079251494</v>
      </c>
      <c r="M11" s="75">
        <v>0.229463292454295</v>
      </c>
      <c r="N11" s="75">
        <v>0.263457226639887</v>
      </c>
      <c r="O11" s="74">
        <v>0.373028820010875</v>
      </c>
      <c r="P11" s="74">
        <v>0.361215538847118</v>
      </c>
      <c r="Q11" s="74">
        <v>0.842445944084837</v>
      </c>
      <c r="R11" s="74">
        <v>0.472072485376763</v>
      </c>
      <c r="S11" s="75">
        <v>0.0</v>
      </c>
      <c r="T11" s="76">
        <v>1.0</v>
      </c>
      <c r="U11" s="77">
        <v>0.01658458</v>
      </c>
      <c r="V11" s="72" t="s">
        <v>330</v>
      </c>
      <c r="W11" s="79" t="s">
        <v>331</v>
      </c>
      <c r="X11" s="79" t="s">
        <v>331</v>
      </c>
      <c r="Y11" s="79" t="s">
        <v>331</v>
      </c>
      <c r="Z11" s="79" t="s">
        <v>331</v>
      </c>
      <c r="AA11" s="31" t="s">
        <v>331</v>
      </c>
      <c r="AB11" s="79" t="str">
        <f t="shared" si="1"/>
        <v>NA</v>
      </c>
      <c r="AC11" s="79" t="str">
        <f t="shared" si="2"/>
        <v>NA</v>
      </c>
      <c r="AD11" s="79" t="str">
        <f t="shared" si="3"/>
        <v>NA</v>
      </c>
      <c r="AE11" s="79" t="str">
        <f t="shared" si="4"/>
        <v>NA</v>
      </c>
      <c r="AF11" s="12"/>
      <c r="AG11" s="12"/>
      <c r="AH11" s="12"/>
      <c r="AI11" s="12"/>
      <c r="AJ11" s="12"/>
      <c r="AK11" s="12"/>
      <c r="AL11" s="12"/>
      <c r="AM11" s="12"/>
      <c r="AN11" s="12"/>
    </row>
    <row r="12">
      <c r="A12" s="72" t="s">
        <v>50</v>
      </c>
      <c r="B12" s="73">
        <v>1.0</v>
      </c>
      <c r="C12" s="74">
        <v>0.745611915224246</v>
      </c>
      <c r="D12" s="74">
        <v>0.7351055391057</v>
      </c>
      <c r="E12" s="74">
        <v>0.756118291342792</v>
      </c>
      <c r="F12" s="74">
        <v>0.638663335415365</v>
      </c>
      <c r="G12" s="75">
        <v>0.621174266083698</v>
      </c>
      <c r="H12" s="75">
        <v>0.661773891317926</v>
      </c>
      <c r="I12" s="74">
        <v>0.73172514619883</v>
      </c>
      <c r="J12" s="75">
        <v>0.710836988304094</v>
      </c>
      <c r="K12" s="75">
        <v>0.749900793650794</v>
      </c>
      <c r="L12" s="74">
        <v>0.334171887623025</v>
      </c>
      <c r="M12" s="75">
        <v>0.317202153939372</v>
      </c>
      <c r="N12" s="75">
        <v>0.351091698701915</v>
      </c>
      <c r="O12" s="74">
        <v>0.4432162982228</v>
      </c>
      <c r="P12" s="74">
        <v>0.26827485380117</v>
      </c>
      <c r="Q12" s="74">
        <v>0.85828025477707</v>
      </c>
      <c r="R12" s="74">
        <v>0.523285568065507</v>
      </c>
      <c r="S12" s="75">
        <v>6.10832177802763</v>
      </c>
      <c r="T12" s="76">
        <v>1.0068420528822E-9</v>
      </c>
      <c r="U12" s="77">
        <v>0.01472417</v>
      </c>
      <c r="V12" s="72" t="s">
        <v>330</v>
      </c>
      <c r="W12" s="79" t="s">
        <v>331</v>
      </c>
      <c r="X12" s="79" t="s">
        <v>331</v>
      </c>
      <c r="Y12" s="79" t="s">
        <v>331</v>
      </c>
      <c r="Z12" s="79" t="s">
        <v>331</v>
      </c>
      <c r="AA12" s="31" t="s">
        <v>331</v>
      </c>
      <c r="AB12" s="79" t="str">
        <f t="shared" si="1"/>
        <v>NA</v>
      </c>
      <c r="AC12" s="79" t="str">
        <f t="shared" si="2"/>
        <v>NA</v>
      </c>
      <c r="AD12" s="79" t="str">
        <f t="shared" si="3"/>
        <v>NA</v>
      </c>
      <c r="AE12" s="79" t="str">
        <f t="shared" si="4"/>
        <v>NA</v>
      </c>
      <c r="AF12" s="12"/>
      <c r="AG12" s="12"/>
      <c r="AH12" s="12"/>
      <c r="AI12" s="12"/>
      <c r="AJ12" s="12"/>
      <c r="AK12" s="12"/>
      <c r="AL12" s="12"/>
      <c r="AM12" s="12"/>
      <c r="AN12" s="12"/>
    </row>
    <row r="13">
      <c r="A13" s="70"/>
      <c r="B13" s="85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>
      <c r="A14" s="70"/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U14" s="87"/>
      <c r="V14" s="88"/>
      <c r="W14" s="70"/>
      <c r="X14" s="70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>
      <c r="A15" s="72" t="s">
        <v>48</v>
      </c>
      <c r="B15" s="73">
        <v>1.0</v>
      </c>
      <c r="C15" s="74">
        <v>0.723532603945582</v>
      </c>
      <c r="D15" s="74">
        <v>0.705233667269822</v>
      </c>
      <c r="E15" s="74">
        <v>0.741831540621341</v>
      </c>
      <c r="F15" s="74">
        <v>0.600881057268722</v>
      </c>
      <c r="G15" s="74">
        <v>0.573568281938326</v>
      </c>
      <c r="H15" s="74">
        <v>0.640528634361234</v>
      </c>
      <c r="I15" s="74">
        <v>0.717500740302043</v>
      </c>
      <c r="J15" s="74">
        <v>0.676043825880959</v>
      </c>
      <c r="K15" s="74">
        <v>0.742678412792419</v>
      </c>
      <c r="L15" s="74">
        <v>0.287359527562563</v>
      </c>
      <c r="M15" s="74">
        <v>0.258880732620152</v>
      </c>
      <c r="N15" s="74">
        <v>0.316478849835751</v>
      </c>
      <c r="O15" s="74">
        <v>0.416870415647922</v>
      </c>
      <c r="P15" s="74">
        <v>0.282499259697957</v>
      </c>
      <c r="Q15" s="74">
        <v>0.842489568845619</v>
      </c>
      <c r="R15" s="74">
        <v>0.492241068206424</v>
      </c>
      <c r="S15" s="74">
        <v>0.0</v>
      </c>
      <c r="T15" s="76">
        <v>1.0</v>
      </c>
      <c r="U15" s="72"/>
      <c r="V15" s="72" t="s">
        <v>341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>
      <c r="A16" s="72" t="s">
        <v>48</v>
      </c>
      <c r="B16" s="73">
        <v>1.0</v>
      </c>
      <c r="C16" s="74">
        <v>0.695438743334608</v>
      </c>
      <c r="D16" s="74">
        <v>0.678243830897805</v>
      </c>
      <c r="E16" s="74">
        <v>0.71263365577141</v>
      </c>
      <c r="F16" s="74">
        <v>0.693953488372093</v>
      </c>
      <c r="G16" s="74">
        <v>0.609302325581395</v>
      </c>
      <c r="H16" s="74">
        <v>0.744186046511628</v>
      </c>
      <c r="I16" s="74">
        <v>0.586720446788706</v>
      </c>
      <c r="J16" s="74">
        <v>0.548867514737822</v>
      </c>
      <c r="K16" s="74">
        <v>0.665847036922122</v>
      </c>
      <c r="L16" s="74">
        <v>0.243241240566163</v>
      </c>
      <c r="M16" s="74">
        <v>0.21496541396908</v>
      </c>
      <c r="N16" s="74">
        <v>0.271187543563441</v>
      </c>
      <c r="O16" s="74">
        <v>0.358999037536092</v>
      </c>
      <c r="P16" s="74">
        <v>0.413279553211294</v>
      </c>
      <c r="Q16" s="74">
        <v>0.851801801801802</v>
      </c>
      <c r="R16" s="74">
        <v>0.473200126863305</v>
      </c>
      <c r="S16" s="74">
        <v>0.0</v>
      </c>
      <c r="T16" s="76">
        <v>1.0</v>
      </c>
      <c r="U16" s="72"/>
      <c r="V16" s="72" t="s">
        <v>342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>
      <c r="A17" s="72" t="s">
        <v>48</v>
      </c>
      <c r="B17" s="73">
        <v>1.0</v>
      </c>
      <c r="C17" s="74">
        <v>0.804310153269164</v>
      </c>
      <c r="D17" s="74">
        <v>0.788891975918211</v>
      </c>
      <c r="E17" s="74">
        <v>0.819728330620117</v>
      </c>
      <c r="F17" s="74">
        <v>0.724798387096774</v>
      </c>
      <c r="G17" s="74">
        <v>0.686491935483871</v>
      </c>
      <c r="H17" s="74">
        <v>0.759072580645161</v>
      </c>
      <c r="I17" s="74">
        <v>0.725470430107527</v>
      </c>
      <c r="J17" s="74">
        <v>0.693548387096774</v>
      </c>
      <c r="K17" s="74">
        <v>0.764784946236559</v>
      </c>
      <c r="L17" s="74">
        <v>0.400282660659574</v>
      </c>
      <c r="M17" s="74">
        <v>0.371945430365323</v>
      </c>
      <c r="N17" s="74">
        <v>0.430139658628042</v>
      </c>
      <c r="O17" s="74">
        <v>0.468098958333333</v>
      </c>
      <c r="P17" s="74">
        <v>0.274529569892473</v>
      </c>
      <c r="Q17" s="74">
        <v>0.887746710526316</v>
      </c>
      <c r="R17" s="74">
        <v>0.568829113924051</v>
      </c>
      <c r="S17" s="74">
        <v>0.0</v>
      </c>
      <c r="T17" s="76">
        <v>1.0</v>
      </c>
      <c r="U17" s="72"/>
      <c r="V17" s="72" t="s">
        <v>343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>
      <c r="A18" s="72" t="s">
        <v>18</v>
      </c>
      <c r="B18" s="73">
        <v>1.0</v>
      </c>
      <c r="C18" s="74">
        <v>0.763747245880725</v>
      </c>
      <c r="D18" s="74">
        <v>0.746441615674707</v>
      </c>
      <c r="E18" s="74">
        <v>0.781052876086743</v>
      </c>
      <c r="F18" s="74">
        <v>0.629955947136564</v>
      </c>
      <c r="G18" s="74">
        <v>0.591189427312775</v>
      </c>
      <c r="H18" s="74">
        <v>0.693392070484582</v>
      </c>
      <c r="I18" s="74">
        <v>0.744151613858454</v>
      </c>
      <c r="J18" s="74">
        <v>0.667456322179449</v>
      </c>
      <c r="K18" s="74">
        <v>0.810786200769914</v>
      </c>
      <c r="L18" s="74">
        <v>0.34033988697335</v>
      </c>
      <c r="M18" s="74">
        <v>0.311252773855771</v>
      </c>
      <c r="N18" s="74">
        <v>0.369801886129372</v>
      </c>
      <c r="O18" s="74">
        <v>0.45281823939202</v>
      </c>
      <c r="P18" s="74">
        <v>0.255848386141546</v>
      </c>
      <c r="Q18" s="74">
        <v>0.856801909307876</v>
      </c>
      <c r="R18" s="74">
        <v>0.52689756816507</v>
      </c>
      <c r="S18" s="74">
        <v>5.77425840819494</v>
      </c>
      <c r="T18" s="76">
        <v>7.72927409036535E-9</v>
      </c>
      <c r="U18" s="72"/>
      <c r="V18" s="72" t="s">
        <v>341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>
      <c r="A19" s="72" t="s">
        <v>18</v>
      </c>
      <c r="B19" s="73">
        <v>1.0</v>
      </c>
      <c r="C19" s="74">
        <v>0.647801917901132</v>
      </c>
      <c r="D19" s="74">
        <v>0.629158900556797</v>
      </c>
      <c r="E19" s="74">
        <v>0.666444935245467</v>
      </c>
      <c r="F19" s="74">
        <v>0.668837209302326</v>
      </c>
      <c r="G19" s="74">
        <v>0.621395348837209</v>
      </c>
      <c r="H19" s="74">
        <v>0.728395348837209</v>
      </c>
      <c r="I19" s="74">
        <v>0.568414520632951</v>
      </c>
      <c r="J19" s="74">
        <v>0.526520322680732</v>
      </c>
      <c r="K19" s="74">
        <v>0.611860068259386</v>
      </c>
      <c r="L19" s="74">
        <v>0.205531733976889</v>
      </c>
      <c r="M19" s="74">
        <v>0.176313787279704</v>
      </c>
      <c r="N19" s="74">
        <v>0.234921477143192</v>
      </c>
      <c r="O19" s="74">
        <v>0.340758293838863</v>
      </c>
      <c r="P19" s="74">
        <v>0.431585479367049</v>
      </c>
      <c r="Q19" s="74">
        <v>0.837294332723949</v>
      </c>
      <c r="R19" s="74">
        <v>0.45149136577708</v>
      </c>
      <c r="S19" s="74">
        <v>-4.98675950340345</v>
      </c>
      <c r="T19" s="76">
        <v>6.14004174190687E-7</v>
      </c>
      <c r="U19" s="72"/>
      <c r="V19" s="72" t="s">
        <v>342</v>
      </c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>
      <c r="A20" s="72" t="s">
        <v>18</v>
      </c>
      <c r="B20" s="73">
        <v>1.0</v>
      </c>
      <c r="C20" s="74">
        <v>0.763741314928026</v>
      </c>
      <c r="D20" s="74">
        <v>0.746215531333714</v>
      </c>
      <c r="E20" s="74">
        <v>0.781267098522339</v>
      </c>
      <c r="F20" s="74">
        <v>0.693548387096774</v>
      </c>
      <c r="G20" s="74">
        <v>0.668346774193548</v>
      </c>
      <c r="H20" s="74">
        <v>0.749017137096774</v>
      </c>
      <c r="I20" s="74">
        <v>0.716733870967742</v>
      </c>
      <c r="J20" s="74">
        <v>0.665658602150538</v>
      </c>
      <c r="K20" s="74">
        <v>0.741599462365591</v>
      </c>
      <c r="L20" s="74">
        <v>0.364955301382384</v>
      </c>
      <c r="M20" s="74">
        <v>0.335597748249584</v>
      </c>
      <c r="N20" s="74">
        <v>0.394774316350645</v>
      </c>
      <c r="O20" s="74">
        <v>0.449379490529066</v>
      </c>
      <c r="P20" s="74">
        <v>0.283266129032258</v>
      </c>
      <c r="Q20" s="74">
        <v>0.875256462864177</v>
      </c>
      <c r="R20" s="74">
        <v>0.545382481173206</v>
      </c>
      <c r="S20" s="74">
        <v>-4.88293433413528</v>
      </c>
      <c r="T20" s="76">
        <v>1.04518685384493E-6</v>
      </c>
      <c r="U20" s="72"/>
      <c r="V20" s="72" t="s">
        <v>343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>
      <c r="A21" s="72" t="s">
        <v>26</v>
      </c>
      <c r="B21" s="73">
        <v>1.0</v>
      </c>
      <c r="C21" s="74">
        <v>0.649324466232443</v>
      </c>
      <c r="D21" s="74">
        <v>0.630441141589541</v>
      </c>
      <c r="E21" s="74">
        <v>0.668207790875345</v>
      </c>
      <c r="F21" s="74">
        <v>0.570925110132159</v>
      </c>
      <c r="G21" s="74">
        <v>0.530374449339207</v>
      </c>
      <c r="H21" s="74">
        <v>0.631718061674009</v>
      </c>
      <c r="I21" s="74">
        <v>0.647912348238081</v>
      </c>
      <c r="J21" s="74">
        <v>0.586615339058336</v>
      </c>
      <c r="K21" s="74">
        <v>0.698260290198401</v>
      </c>
      <c r="L21" s="74">
        <v>0.193271871424727</v>
      </c>
      <c r="M21" s="74">
        <v>0.163190113856337</v>
      </c>
      <c r="N21" s="74">
        <v>0.2232745349509</v>
      </c>
      <c r="O21" s="74">
        <v>0.352749047359826</v>
      </c>
      <c r="P21" s="74">
        <v>0.352087651761919</v>
      </c>
      <c r="Q21" s="74">
        <v>0.817943925233645</v>
      </c>
      <c r="R21" s="74">
        <v>0.43606998654105</v>
      </c>
      <c r="S21" s="74">
        <v>-6.50445481879801</v>
      </c>
      <c r="T21" s="76">
        <v>7.79756471801795E-11</v>
      </c>
      <c r="U21" s="72"/>
      <c r="V21" s="72" t="s">
        <v>341</v>
      </c>
      <c r="W21" s="12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>
      <c r="A22" s="72" t="s">
        <v>26</v>
      </c>
      <c r="B22" s="73">
        <v>1.0</v>
      </c>
      <c r="C22" s="74">
        <v>0.562462244478277</v>
      </c>
      <c r="D22" s="74">
        <v>0.54360831255535</v>
      </c>
      <c r="E22" s="74">
        <v>0.581316176401205</v>
      </c>
      <c r="F22" s="74">
        <v>0.603720930232558</v>
      </c>
      <c r="G22" s="74">
        <v>0.554418604651163</v>
      </c>
      <c r="H22" s="74">
        <v>0.642790697674419</v>
      </c>
      <c r="I22" s="74">
        <v>0.504188644120385</v>
      </c>
      <c r="J22" s="74">
        <v>0.473161650636053</v>
      </c>
      <c r="K22" s="74">
        <v>0.551039404281725</v>
      </c>
      <c r="L22" s="74">
        <v>0.0935642623396618</v>
      </c>
      <c r="M22" s="74">
        <v>0.0640387877968516</v>
      </c>
      <c r="N22" s="74">
        <v>0.123733090202638</v>
      </c>
      <c r="O22" s="74">
        <v>0.288829550511793</v>
      </c>
      <c r="P22" s="74">
        <v>0.495811355879615</v>
      </c>
      <c r="Q22" s="74">
        <v>0.792296440760605</v>
      </c>
      <c r="R22" s="74">
        <v>0.390728476821192</v>
      </c>
      <c r="S22" s="74">
        <v>-10.3977034146717</v>
      </c>
      <c r="T22" s="76">
        <v>2.53980662198523E-25</v>
      </c>
      <c r="U22" s="72"/>
      <c r="V22" s="72" t="s">
        <v>342</v>
      </c>
      <c r="W22" s="12"/>
      <c r="X22" s="51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>
      <c r="A23" s="72" t="s">
        <v>26</v>
      </c>
      <c r="B23" s="73">
        <v>1.0</v>
      </c>
      <c r="C23" s="74">
        <v>0.343383662038241</v>
      </c>
      <c r="D23" s="74">
        <v>0.325284598105444</v>
      </c>
      <c r="E23" s="74">
        <v>0.361482725971039</v>
      </c>
      <c r="F23" s="74">
        <v>0.594758064516129</v>
      </c>
      <c r="G23" s="74">
        <v>0.498991935483871</v>
      </c>
      <c r="H23" s="74">
        <v>0.632056451612903</v>
      </c>
      <c r="I23" s="74">
        <v>0.254368279569892</v>
      </c>
      <c r="J23" s="74">
        <v>0.232190860215054</v>
      </c>
      <c r="K23" s="74">
        <v>0.315196572580645</v>
      </c>
      <c r="L23" s="89">
        <v>-0.14367067297279</v>
      </c>
      <c r="M23" s="74">
        <v>-0.176044385659657</v>
      </c>
      <c r="N23" s="74">
        <v>-0.110582486107128</v>
      </c>
      <c r="O23" s="74">
        <v>0.210039159843361</v>
      </c>
      <c r="P23" s="74">
        <v>0.745631720430108</v>
      </c>
      <c r="Q23" s="74">
        <v>0.653149266609146</v>
      </c>
      <c r="R23" s="74">
        <v>0.310444619836885</v>
      </c>
      <c r="S23" s="74">
        <v>-36.8625051798344</v>
      </c>
      <c r="T23" s="76">
        <v>1.8439457681945E-297</v>
      </c>
      <c r="U23" s="72"/>
      <c r="V23" s="72" t="s">
        <v>343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>
      <c r="A24" s="72" t="s">
        <v>22</v>
      </c>
      <c r="B24" s="73">
        <v>1.0</v>
      </c>
      <c r="C24" s="74">
        <v>0.82378789400701</v>
      </c>
      <c r="D24" s="74">
        <v>0.808045021971849</v>
      </c>
      <c r="E24" s="74">
        <v>0.839530766042171</v>
      </c>
      <c r="F24" s="74">
        <v>0.724229074889868</v>
      </c>
      <c r="G24" s="74">
        <v>0.702202643171806</v>
      </c>
      <c r="H24" s="74">
        <v>0.765638766519824</v>
      </c>
      <c r="I24" s="74">
        <v>0.798933965057744</v>
      </c>
      <c r="J24" s="74">
        <v>0.752442996742671</v>
      </c>
      <c r="K24" s="74">
        <v>0.816997334912644</v>
      </c>
      <c r="L24" s="74">
        <v>0.481786683356294</v>
      </c>
      <c r="M24" s="74">
        <v>0.453130778961173</v>
      </c>
      <c r="N24" s="74">
        <v>0.50886750936044</v>
      </c>
      <c r="O24" s="74">
        <v>0.54763491005996</v>
      </c>
      <c r="P24" s="74">
        <v>0.201066034942256</v>
      </c>
      <c r="Q24" s="84">
        <v>0.896047824642976</v>
      </c>
      <c r="R24" s="74">
        <v>0.623672230652504</v>
      </c>
      <c r="S24" s="74">
        <v>11.6589599064243</v>
      </c>
      <c r="T24" s="76">
        <v>2.06550032065831E-31</v>
      </c>
      <c r="U24" s="72"/>
      <c r="V24" s="72" t="s">
        <v>341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>
      <c r="A25" s="72" t="s">
        <v>22</v>
      </c>
      <c r="B25" s="73">
        <v>1.0</v>
      </c>
      <c r="C25" s="74">
        <v>0.597354335481171</v>
      </c>
      <c r="D25" s="74">
        <v>0.576263203413292</v>
      </c>
      <c r="E25" s="74">
        <v>0.61844546754905</v>
      </c>
      <c r="F25" s="74">
        <v>0.502325581395349</v>
      </c>
      <c r="G25" s="74">
        <v>0.477186046511628</v>
      </c>
      <c r="H25" s="74">
        <v>0.609302325581395</v>
      </c>
      <c r="I25" s="74">
        <v>0.656841452063295</v>
      </c>
      <c r="J25" s="74">
        <v>0.536766987278933</v>
      </c>
      <c r="K25" s="74">
        <v>0.681383803909401</v>
      </c>
      <c r="L25" s="74">
        <v>0.141803134739387</v>
      </c>
      <c r="M25" s="74">
        <v>0.110855550388962</v>
      </c>
      <c r="N25" s="74">
        <v>0.172858817753355</v>
      </c>
      <c r="O25" s="74">
        <v>0.328068043742406</v>
      </c>
      <c r="P25" s="74">
        <v>0.343158547936705</v>
      </c>
      <c r="Q25" s="84">
        <v>0.798265460030166</v>
      </c>
      <c r="R25" s="74">
        <v>0.396912899669239</v>
      </c>
      <c r="S25" s="74">
        <v>-8.63102354839013</v>
      </c>
      <c r="T25" s="76">
        <v>6.08053626430399E-18</v>
      </c>
      <c r="U25" s="72"/>
      <c r="V25" s="72" t="s">
        <v>342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>
      <c r="A26" s="72" t="s">
        <v>22</v>
      </c>
      <c r="B26" s="73">
        <v>1.0</v>
      </c>
      <c r="C26" s="74">
        <v>0.708892917533819</v>
      </c>
      <c r="D26" s="74">
        <v>0.687987790712839</v>
      </c>
      <c r="E26" s="74">
        <v>0.729798044354799</v>
      </c>
      <c r="F26" s="74">
        <v>0.621975806451613</v>
      </c>
      <c r="G26" s="74">
        <v>0.57258064516129</v>
      </c>
      <c r="H26" s="74">
        <v>0.649193548387097</v>
      </c>
      <c r="I26" s="74">
        <v>0.708333333333333</v>
      </c>
      <c r="J26" s="74">
        <v>0.693212365591398</v>
      </c>
      <c r="K26" s="74">
        <v>0.77755376344086</v>
      </c>
      <c r="L26" s="74">
        <v>0.295557036878759</v>
      </c>
      <c r="M26" s="74">
        <v>0.264844264719421</v>
      </c>
      <c r="N26" s="74">
        <v>0.325485376629965</v>
      </c>
      <c r="O26" s="74">
        <v>0.415488215488215</v>
      </c>
      <c r="P26" s="74">
        <v>0.291666666666667</v>
      </c>
      <c r="Q26" s="84">
        <v>0.848973016512284</v>
      </c>
      <c r="R26" s="74">
        <v>0.498183286233347</v>
      </c>
      <c r="S26" s="74">
        <v>-8.28997760068857</v>
      </c>
      <c r="T26" s="76">
        <v>1.13269797184656E-16</v>
      </c>
      <c r="U26" s="72"/>
      <c r="V26" s="72" t="s">
        <v>343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>
      <c r="A27" s="72" t="s">
        <v>41</v>
      </c>
      <c r="B27" s="73">
        <v>1.0</v>
      </c>
      <c r="C27" s="74">
        <v>0.917093867690088</v>
      </c>
      <c r="D27" s="74">
        <v>0.903624496799019</v>
      </c>
      <c r="E27" s="74">
        <v>0.930563238581157</v>
      </c>
      <c r="F27" s="74">
        <v>0.874008810572687</v>
      </c>
      <c r="G27" s="74">
        <v>0.854625550660793</v>
      </c>
      <c r="H27" s="74">
        <v>0.893392070484581</v>
      </c>
      <c r="I27" s="74">
        <v>0.929819366301451</v>
      </c>
      <c r="J27" s="74">
        <v>0.909683150725496</v>
      </c>
      <c r="K27" s="74">
        <v>0.956766360675155</v>
      </c>
      <c r="L27" s="74">
        <v>0.783457250119339</v>
      </c>
      <c r="M27" s="74">
        <v>0.763287426658438</v>
      </c>
      <c r="N27" s="74">
        <v>0.804696832190014</v>
      </c>
      <c r="O27" s="74">
        <v>0.807160292921074</v>
      </c>
      <c r="P27" s="74">
        <v>0.070180633698549</v>
      </c>
      <c r="Q27" s="74">
        <v>0.956442278403899</v>
      </c>
      <c r="R27" s="74">
        <v>0.839255499153976</v>
      </c>
      <c r="S27" s="74">
        <v>17.6941914480743</v>
      </c>
      <c r="T27" s="76">
        <v>4.64854525469216E-70</v>
      </c>
      <c r="U27" s="72"/>
      <c r="V27" s="72" t="s">
        <v>341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>
      <c r="A28" s="72" t="s">
        <v>41</v>
      </c>
      <c r="B28" s="73">
        <v>1.0</v>
      </c>
      <c r="C28" s="74">
        <v>0.907707105181508</v>
      </c>
      <c r="D28" s="74">
        <v>0.895845587673772</v>
      </c>
      <c r="E28" s="74">
        <v>0.919568622689244</v>
      </c>
      <c r="F28" s="74">
        <v>0.804651162790698</v>
      </c>
      <c r="G28" s="74">
        <v>0.782325581395349</v>
      </c>
      <c r="H28" s="74">
        <v>0.828837209302326</v>
      </c>
      <c r="I28" s="74">
        <v>0.89512876202296</v>
      </c>
      <c r="J28" s="74">
        <v>0.867196711138691</v>
      </c>
      <c r="K28" s="74">
        <v>0.909711448960596</v>
      </c>
      <c r="L28" s="74">
        <v>0.67504499852369</v>
      </c>
      <c r="M28" s="74">
        <v>0.650430365504286</v>
      </c>
      <c r="N28" s="74">
        <v>0.699776834258135</v>
      </c>
      <c r="O28" s="74">
        <v>0.7190357439734</v>
      </c>
      <c r="P28" s="74">
        <v>0.10487123797704</v>
      </c>
      <c r="Q28" s="74">
        <v>0.932148626817447</v>
      </c>
      <c r="R28" s="74">
        <v>0.759438103599649</v>
      </c>
      <c r="S28" s="74">
        <v>22.6281063139084</v>
      </c>
      <c r="T28" s="76">
        <v>2.29237899798819E-113</v>
      </c>
      <c r="U28" s="72"/>
      <c r="V28" s="72" t="s">
        <v>342</v>
      </c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>
      <c r="A29" s="72" t="s">
        <v>41</v>
      </c>
      <c r="B29" s="73">
        <v>1.0</v>
      </c>
      <c r="C29" s="74">
        <v>0.969450157713319</v>
      </c>
      <c r="D29" s="74">
        <v>0.962915199443414</v>
      </c>
      <c r="E29" s="74">
        <v>0.975985115983225</v>
      </c>
      <c r="F29" s="74">
        <v>0.913306451612903</v>
      </c>
      <c r="G29" s="74">
        <v>0.895161290322581</v>
      </c>
      <c r="H29" s="74">
        <v>0.929435483870968</v>
      </c>
      <c r="I29" s="74">
        <v>0.940188172043011</v>
      </c>
      <c r="J29" s="74">
        <v>0.928082997311828</v>
      </c>
      <c r="K29" s="74">
        <v>0.954645497311828</v>
      </c>
      <c r="L29" s="74">
        <v>0.829393867975</v>
      </c>
      <c r="M29" s="74">
        <v>0.809900268209487</v>
      </c>
      <c r="N29" s="74">
        <v>0.849991928409455</v>
      </c>
      <c r="O29" s="74">
        <v>0.835793357933579</v>
      </c>
      <c r="P29" s="74">
        <v>0.0598118279569892</v>
      </c>
      <c r="Q29" s="74">
        <v>0.970180305131761</v>
      </c>
      <c r="R29" s="74">
        <v>0.872832369942197</v>
      </c>
      <c r="S29" s="74">
        <v>19.6892102709582</v>
      </c>
      <c r="T29" s="76">
        <v>2.668168266934E-86</v>
      </c>
      <c r="U29" s="72"/>
      <c r="V29" s="72" t="s">
        <v>343</v>
      </c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</row>
    <row r="30">
      <c r="A30" s="72" t="s">
        <v>30</v>
      </c>
      <c r="B30" s="73">
        <v>1.0</v>
      </c>
      <c r="C30" s="74">
        <v>0.901761723188347</v>
      </c>
      <c r="D30" s="74">
        <v>0.891121370771739</v>
      </c>
      <c r="E30" s="74">
        <v>0.912402075604955</v>
      </c>
      <c r="F30" s="74">
        <v>0.820264317180617</v>
      </c>
      <c r="G30" s="74">
        <v>0.78590308370044</v>
      </c>
      <c r="H30" s="74">
        <v>0.838766519823789</v>
      </c>
      <c r="I30" s="74">
        <v>0.785608528279538</v>
      </c>
      <c r="J30" s="74">
        <v>0.773460171750074</v>
      </c>
      <c r="K30" s="74">
        <v>0.816701214095351</v>
      </c>
      <c r="L30" s="74">
        <v>0.545495070303789</v>
      </c>
      <c r="M30" s="74">
        <v>0.520814851322883</v>
      </c>
      <c r="N30" s="74">
        <v>0.57045269936211</v>
      </c>
      <c r="O30" s="74">
        <v>0.562537764350453</v>
      </c>
      <c r="P30" s="74">
        <v>0.214391471720462</v>
      </c>
      <c r="Q30" s="74">
        <v>0.928596429821491</v>
      </c>
      <c r="R30" s="74">
        <v>0.667383512544803</v>
      </c>
      <c r="S30" s="74">
        <v>17.6690500229248</v>
      </c>
      <c r="T30" s="76">
        <v>7.26093354981627E-70</v>
      </c>
      <c r="U30" s="72"/>
      <c r="V30" s="72" t="s">
        <v>341</v>
      </c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>
      <c r="A31" s="72" t="s">
        <v>30</v>
      </c>
      <c r="B31" s="73">
        <v>1.0</v>
      </c>
      <c r="C31" s="74">
        <v>0.797491720122088</v>
      </c>
      <c r="D31" s="74">
        <v>0.782636458983621</v>
      </c>
      <c r="E31" s="74">
        <v>0.812346981260555</v>
      </c>
      <c r="F31" s="74">
        <v>0.729302325581395</v>
      </c>
      <c r="G31" s="74">
        <v>0.71253488372093</v>
      </c>
      <c r="H31" s="74">
        <v>0.785116279069767</v>
      </c>
      <c r="I31" s="74">
        <v>0.722618678250078</v>
      </c>
      <c r="J31" s="74">
        <v>0.67700899782811</v>
      </c>
      <c r="K31" s="74">
        <v>0.73875271486193</v>
      </c>
      <c r="L31" s="74">
        <v>0.401190173722694</v>
      </c>
      <c r="M31" s="74">
        <v>0.373887799030973</v>
      </c>
      <c r="N31" s="74">
        <v>0.428300121733636</v>
      </c>
      <c r="O31" s="74">
        <v>0.467222884386174</v>
      </c>
      <c r="P31" s="74">
        <v>0.277381321749922</v>
      </c>
      <c r="Q31" s="74">
        <v>0.888931297709924</v>
      </c>
      <c r="R31" s="74">
        <v>0.569560479476934</v>
      </c>
      <c r="S31" s="74">
        <v>8.8681257928683</v>
      </c>
      <c r="T31" s="76">
        <v>7.43872707640853E-19</v>
      </c>
      <c r="U31" s="72"/>
      <c r="V31" s="72" t="s">
        <v>342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>
      <c r="A32" s="72" t="s">
        <v>30</v>
      </c>
      <c r="B32" s="73">
        <v>1.0</v>
      </c>
      <c r="C32" s="74">
        <v>0.875271323816337</v>
      </c>
      <c r="D32" s="74">
        <v>0.86305019321098</v>
      </c>
      <c r="E32" s="74">
        <v>0.887492454421694</v>
      </c>
      <c r="F32" s="74">
        <v>0.830645161290323</v>
      </c>
      <c r="G32" s="74">
        <v>0.775201612903226</v>
      </c>
      <c r="H32" s="74">
        <v>0.849798387096774</v>
      </c>
      <c r="I32" s="74">
        <v>0.750672043010753</v>
      </c>
      <c r="J32" s="74">
        <v>0.736895161290323</v>
      </c>
      <c r="K32" s="74">
        <v>0.799731182795699</v>
      </c>
      <c r="L32" s="74">
        <v>0.514995098191957</v>
      </c>
      <c r="M32" s="74">
        <v>0.488449263977497</v>
      </c>
      <c r="N32" s="74">
        <v>0.542278931504903</v>
      </c>
      <c r="O32" s="74">
        <v>0.526181353767561</v>
      </c>
      <c r="P32" s="74">
        <v>0.249327956989247</v>
      </c>
      <c r="Q32" s="74">
        <v>0.930058284762698</v>
      </c>
      <c r="R32" s="74">
        <v>0.644253322908522</v>
      </c>
      <c r="S32" s="74">
        <v>6.99807239386397</v>
      </c>
      <c r="T32" s="76">
        <v>2.59508001515294E-12</v>
      </c>
      <c r="U32" s="72"/>
      <c r="V32" s="72" t="s">
        <v>343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>
      <c r="A33" s="72" t="s">
        <v>50</v>
      </c>
      <c r="B33" s="73">
        <v>1.0</v>
      </c>
      <c r="C33" s="74">
        <v>0.79453937558947</v>
      </c>
      <c r="D33" s="74">
        <v>0.778001427166756</v>
      </c>
      <c r="E33" s="74">
        <v>0.811077324012183</v>
      </c>
      <c r="F33" s="74">
        <v>0.688105726872247</v>
      </c>
      <c r="G33" s="74">
        <v>0.666079295154185</v>
      </c>
      <c r="H33" s="74">
        <v>0.724229074889868</v>
      </c>
      <c r="I33" s="74">
        <v>0.779389991116376</v>
      </c>
      <c r="J33" s="74">
        <v>0.746816701214095</v>
      </c>
      <c r="K33" s="74">
        <v>0.797460763991709</v>
      </c>
      <c r="L33" s="74">
        <v>0.4287646081913</v>
      </c>
      <c r="M33" s="74">
        <v>0.400764684656706</v>
      </c>
      <c r="N33" s="74">
        <v>0.456637381357738</v>
      </c>
      <c r="O33" s="74">
        <v>0.511795543905636</v>
      </c>
      <c r="P33" s="74">
        <v>0.220610008883624</v>
      </c>
      <c r="Q33" s="74">
        <v>0.881446751507033</v>
      </c>
      <c r="R33" s="74">
        <v>0.586997369409996</v>
      </c>
      <c r="S33" s="74">
        <v>9.08647415887063</v>
      </c>
      <c r="T33" s="76">
        <v>1.02302800969003E-19</v>
      </c>
      <c r="U33" s="72"/>
      <c r="V33" s="72" t="s">
        <v>341</v>
      </c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>
      <c r="A34" s="72" t="s">
        <v>50</v>
      </c>
      <c r="B34" s="73">
        <v>1.0</v>
      </c>
      <c r="C34" s="74">
        <v>0.749268989602349</v>
      </c>
      <c r="D34" s="74">
        <v>0.731156553018477</v>
      </c>
      <c r="E34" s="74">
        <v>0.767381426186221</v>
      </c>
      <c r="F34" s="74">
        <v>0.681860465116279</v>
      </c>
      <c r="G34" s="74">
        <v>0.610232558139535</v>
      </c>
      <c r="H34" s="74">
        <v>0.704209302325581</v>
      </c>
      <c r="I34" s="74">
        <v>0.681042506981073</v>
      </c>
      <c r="J34" s="74">
        <v>0.668941979522184</v>
      </c>
      <c r="K34" s="74">
        <v>0.777249457027614</v>
      </c>
      <c r="L34" s="74">
        <v>0.319583977986349</v>
      </c>
      <c r="M34" s="74">
        <v>0.291138273694605</v>
      </c>
      <c r="N34" s="74">
        <v>0.34851189407387</v>
      </c>
      <c r="O34" s="74">
        <v>0.416240772288472</v>
      </c>
      <c r="P34" s="74">
        <v>0.318957493018927</v>
      </c>
      <c r="Q34" s="74">
        <v>0.865195112337406</v>
      </c>
      <c r="R34" s="74">
        <v>0.516925246826516</v>
      </c>
      <c r="S34" s="74">
        <v>5.77437373334204</v>
      </c>
      <c r="T34" s="76">
        <v>7.7239825378412E-9</v>
      </c>
      <c r="U34" s="72"/>
      <c r="V34" s="72" t="s">
        <v>342</v>
      </c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>
      <c r="A35" s="72" t="s">
        <v>50</v>
      </c>
      <c r="B35" s="73">
        <v>1.0</v>
      </c>
      <c r="C35" s="74">
        <v>0.753180856800642</v>
      </c>
      <c r="D35" s="74">
        <v>0.734281732629096</v>
      </c>
      <c r="E35" s="74">
        <v>0.772079980972188</v>
      </c>
      <c r="F35" s="74">
        <v>0.700604838709677</v>
      </c>
      <c r="G35" s="74">
        <v>0.612903225806452</v>
      </c>
      <c r="H35" s="74">
        <v>0.722782258064516</v>
      </c>
      <c r="I35" s="74">
        <v>0.673387096774194</v>
      </c>
      <c r="J35" s="74">
        <v>0.658938172043011</v>
      </c>
      <c r="K35" s="74">
        <v>0.779578293010753</v>
      </c>
      <c r="L35" s="74">
        <v>0.328101660046981</v>
      </c>
      <c r="M35" s="74">
        <v>0.297968169804617</v>
      </c>
      <c r="N35" s="74">
        <v>0.358144710177692</v>
      </c>
      <c r="O35" s="74">
        <v>0.416916616676665</v>
      </c>
      <c r="P35" s="74">
        <v>0.326612903225806</v>
      </c>
      <c r="Q35" s="74">
        <v>0.870925684485006</v>
      </c>
      <c r="R35" s="74">
        <v>0.52275291462956</v>
      </c>
      <c r="S35" s="74">
        <v>-5.53526012830279</v>
      </c>
      <c r="T35" s="76">
        <v>3.10766778173277E-8</v>
      </c>
      <c r="U35" s="72"/>
      <c r="V35" s="72" t="s">
        <v>343</v>
      </c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>
      <c r="A36" s="72" t="s">
        <v>45</v>
      </c>
      <c r="B36" s="73">
        <v>1.0</v>
      </c>
      <c r="C36" s="74">
        <v>0.783150073247506</v>
      </c>
      <c r="D36" s="74">
        <v>0.766232988552136</v>
      </c>
      <c r="E36" s="74">
        <v>0.800067157942876</v>
      </c>
      <c r="F36" s="74">
        <v>0.679295154185022</v>
      </c>
      <c r="G36" s="74">
        <v>0.630837004405286</v>
      </c>
      <c r="H36" s="74">
        <v>0.706607929515419</v>
      </c>
      <c r="I36" s="74">
        <v>0.731714539532129</v>
      </c>
      <c r="J36" s="74">
        <v>0.710393840687</v>
      </c>
      <c r="K36" s="74">
        <v>0.793611193366894</v>
      </c>
      <c r="L36" s="74">
        <v>0.369039168484819</v>
      </c>
      <c r="M36" s="74">
        <v>0.340650346501639</v>
      </c>
      <c r="N36" s="74">
        <v>0.398515051417915</v>
      </c>
      <c r="O36" s="74">
        <v>0.459749552772809</v>
      </c>
      <c r="P36" s="74">
        <v>0.268285460467871</v>
      </c>
      <c r="Q36" s="74">
        <v>0.871604938271605</v>
      </c>
      <c r="R36" s="74">
        <v>0.548364153627312</v>
      </c>
      <c r="S36" s="74">
        <v>7.22526963750176</v>
      </c>
      <c r="T36" s="76">
        <v>5.00108548929998E-13</v>
      </c>
      <c r="U36" s="72"/>
      <c r="V36" s="72" t="s">
        <v>341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>
      <c r="A37" s="72" t="s">
        <v>45</v>
      </c>
      <c r="B37" s="73">
        <v>1.0</v>
      </c>
      <c r="C37" s="74">
        <v>0.68889349082539</v>
      </c>
      <c r="D37" s="74">
        <v>0.670847685433188</v>
      </c>
      <c r="E37" s="74">
        <v>0.706939296217592</v>
      </c>
      <c r="F37" s="74">
        <v>0.641860465116279</v>
      </c>
      <c r="G37" s="74">
        <v>0.581395348837209</v>
      </c>
      <c r="H37" s="74">
        <v>0.695813953488372</v>
      </c>
      <c r="I37" s="74">
        <v>0.623642569035061</v>
      </c>
      <c r="J37" s="74">
        <v>0.58051504809184</v>
      </c>
      <c r="K37" s="74">
        <v>0.686006825938567</v>
      </c>
      <c r="L37" s="74">
        <v>0.231489725742618</v>
      </c>
      <c r="M37" s="74">
        <v>0.202005819698434</v>
      </c>
      <c r="N37" s="74">
        <v>0.260940934157128</v>
      </c>
      <c r="O37" s="74">
        <v>0.362585391487126</v>
      </c>
      <c r="P37" s="74">
        <v>0.376357430964939</v>
      </c>
      <c r="Q37" s="74">
        <v>0.839248434237996</v>
      </c>
      <c r="R37" s="74">
        <v>0.463398253861652</v>
      </c>
      <c r="S37" s="74">
        <v>-0.597620047444022</v>
      </c>
      <c r="T37" s="76">
        <v>0.550093484496485</v>
      </c>
      <c r="U37" s="72"/>
      <c r="V37" s="72" t="s">
        <v>342</v>
      </c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>
      <c r="A38" s="72" t="s">
        <v>45</v>
      </c>
      <c r="B38" s="73">
        <v>1.0</v>
      </c>
      <c r="C38" s="74">
        <v>0.753930299926292</v>
      </c>
      <c r="D38" s="74">
        <v>0.735924392001187</v>
      </c>
      <c r="E38" s="74">
        <v>0.771936207851397</v>
      </c>
      <c r="F38" s="74">
        <v>0.663306451612903</v>
      </c>
      <c r="G38" s="74">
        <v>0.626008064516129</v>
      </c>
      <c r="H38" s="74">
        <v>0.719783266129032</v>
      </c>
      <c r="I38" s="74">
        <v>0.70127688172043</v>
      </c>
      <c r="J38" s="74">
        <v>0.652217741935484</v>
      </c>
      <c r="K38" s="74">
        <v>0.749327956989247</v>
      </c>
      <c r="L38" s="74">
        <v>0.32368797021566</v>
      </c>
      <c r="M38" s="74">
        <v>0.292438300711506</v>
      </c>
      <c r="N38" s="74">
        <v>0.3547708759445</v>
      </c>
      <c r="O38" s="74">
        <v>0.425339366515837</v>
      </c>
      <c r="P38" s="74">
        <v>0.29872311827957</v>
      </c>
      <c r="Q38" s="74">
        <v>0.862040479140851</v>
      </c>
      <c r="R38" s="74">
        <v>0.51831429696731</v>
      </c>
      <c r="S38" s="74">
        <v>-5.06687086059153</v>
      </c>
      <c r="T38" s="76">
        <v>4.04408438226534E-7</v>
      </c>
      <c r="U38" s="72"/>
      <c r="V38" s="72" t="s">
        <v>343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>
      <c r="A39" s="72" t="s">
        <v>242</v>
      </c>
      <c r="B39" s="73">
        <v>1.0</v>
      </c>
      <c r="C39" s="74">
        <v>0.807028760245193</v>
      </c>
      <c r="D39" s="74">
        <v>0.791009077765749</v>
      </c>
      <c r="E39" s="74">
        <v>0.823048442724638</v>
      </c>
      <c r="F39" s="74">
        <v>0.66431718061674</v>
      </c>
      <c r="G39" s="74">
        <v>0.642290748898678</v>
      </c>
      <c r="H39" s="74">
        <v>0.736563876651982</v>
      </c>
      <c r="I39" s="74">
        <v>0.806929227124667</v>
      </c>
      <c r="J39" s="74">
        <v>0.716612377850163</v>
      </c>
      <c r="K39" s="74">
        <v>0.832395617411904</v>
      </c>
      <c r="L39" s="74">
        <v>0.441487211241553</v>
      </c>
      <c r="M39" s="74">
        <v>0.412630695122929</v>
      </c>
      <c r="N39" s="74">
        <v>0.470571426382963</v>
      </c>
      <c r="O39" s="74">
        <v>0.536273115220484</v>
      </c>
      <c r="P39" s="74">
        <v>0.193070772875333</v>
      </c>
      <c r="Q39" s="74">
        <v>0.877334191886671</v>
      </c>
      <c r="R39" s="74">
        <v>0.593467138921684</v>
      </c>
      <c r="S39" s="74">
        <v>12.1016994638202</v>
      </c>
      <c r="T39" s="76">
        <v>1.03447128935529E-33</v>
      </c>
      <c r="U39" s="72"/>
      <c r="V39" s="72" t="s">
        <v>341</v>
      </c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>
      <c r="A40" s="72" t="s">
        <v>242</v>
      </c>
      <c r="B40" s="73">
        <v>1.0</v>
      </c>
      <c r="C40" s="74">
        <v>0.688991045465369</v>
      </c>
      <c r="D40" s="74">
        <v>0.670483536343239</v>
      </c>
      <c r="E40" s="74">
        <v>0.707498554587499</v>
      </c>
      <c r="F40" s="74">
        <v>0.597209302325581</v>
      </c>
      <c r="G40" s="74">
        <v>0.573023255813954</v>
      </c>
      <c r="H40" s="74">
        <v>0.661395348837209</v>
      </c>
      <c r="I40" s="74">
        <v>0.669562519391871</v>
      </c>
      <c r="J40" s="74">
        <v>0.601923673596028</v>
      </c>
      <c r="K40" s="74">
        <v>0.692219981383804</v>
      </c>
      <c r="L40" s="74">
        <v>0.236115160026402</v>
      </c>
      <c r="M40" s="74">
        <v>0.20590450067966</v>
      </c>
      <c r="N40" s="74">
        <v>0.266050200912109</v>
      </c>
      <c r="O40" s="74">
        <v>0.37609841827768</v>
      </c>
      <c r="P40" s="74">
        <v>0.330437480608129</v>
      </c>
      <c r="Q40" s="74">
        <v>0.832883056734851</v>
      </c>
      <c r="R40" s="74">
        <v>0.461538461538462</v>
      </c>
      <c r="S40" s="74">
        <v>-0.673030124248631</v>
      </c>
      <c r="T40" s="76">
        <v>0.500928126328973</v>
      </c>
      <c r="U40" s="72"/>
      <c r="V40" s="72" t="s">
        <v>342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>
      <c r="A41" s="72" t="s">
        <v>242</v>
      </c>
      <c r="B41" s="73">
        <v>1.0</v>
      </c>
      <c r="C41" s="74">
        <v>0.670158140120968</v>
      </c>
      <c r="D41" s="74">
        <v>0.650665363132045</v>
      </c>
      <c r="E41" s="74">
        <v>0.689650917109891</v>
      </c>
      <c r="F41" s="74">
        <v>0.585685483870968</v>
      </c>
      <c r="G41" s="74">
        <v>0.550403225806452</v>
      </c>
      <c r="H41" s="74">
        <v>0.660282258064516</v>
      </c>
      <c r="I41" s="74">
        <v>0.631048387096774</v>
      </c>
      <c r="J41" s="74">
        <v>0.554099462365591</v>
      </c>
      <c r="K41" s="74">
        <v>0.661626344086022</v>
      </c>
      <c r="L41" s="74">
        <v>0.189955049564034</v>
      </c>
      <c r="M41" s="74">
        <v>0.159081693496389</v>
      </c>
      <c r="N41" s="74">
        <v>0.221399993778296</v>
      </c>
      <c r="O41" s="74">
        <v>0.346039309112567</v>
      </c>
      <c r="P41" s="74">
        <v>0.368951612903226</v>
      </c>
      <c r="Q41" s="74">
        <v>0.820445609436435</v>
      </c>
      <c r="R41" s="74">
        <v>0.435043055035567</v>
      </c>
      <c r="S41" s="74">
        <v>-14.5924034481064</v>
      </c>
      <c r="T41" s="76">
        <v>3.13939634756589E-48</v>
      </c>
      <c r="U41" s="72"/>
      <c r="V41" s="72" t="s">
        <v>343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>
      <c r="A42" s="72" t="s">
        <v>38</v>
      </c>
      <c r="B42" s="73">
        <v>1.0</v>
      </c>
      <c r="C42" s="74">
        <v>0.49672571254887</v>
      </c>
      <c r="D42" s="74">
        <v>0.477360300245022</v>
      </c>
      <c r="E42" s="74">
        <v>0.516091124852717</v>
      </c>
      <c r="F42" s="74">
        <v>0.53568281938326</v>
      </c>
      <c r="G42" s="74">
        <v>0.444911894273128</v>
      </c>
      <c r="H42" s="74">
        <v>0.591189427312775</v>
      </c>
      <c r="I42" s="74">
        <v>0.464317441516139</v>
      </c>
      <c r="J42" s="74">
        <v>0.416938110749186</v>
      </c>
      <c r="K42" s="74">
        <v>0.551976606455434</v>
      </c>
      <c r="L42" s="74">
        <v>2.26989725709627E-7</v>
      </c>
      <c r="M42" s="74">
        <v>-0.0292059388497132</v>
      </c>
      <c r="N42" s="74">
        <v>0.0296726342080862</v>
      </c>
      <c r="O42" s="74">
        <v>0.251551510136533</v>
      </c>
      <c r="P42" s="74">
        <v>0.535682558483861</v>
      </c>
      <c r="Q42" s="74">
        <v>0.748448687350835</v>
      </c>
      <c r="R42" s="74">
        <v>0.342342342342342</v>
      </c>
      <c r="S42" s="74">
        <v>-16.817718046659</v>
      </c>
      <c r="T42" s="76">
        <v>1.80997218676522E-63</v>
      </c>
      <c r="U42" s="72"/>
      <c r="V42" s="72" t="s">
        <v>341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>
      <c r="A43" s="72" t="s">
        <v>38</v>
      </c>
      <c r="B43" s="73">
        <v>1.0</v>
      </c>
      <c r="C43" s="74">
        <v>0.495710482072892</v>
      </c>
      <c r="D43" s="74">
        <v>0.475851409718346</v>
      </c>
      <c r="E43" s="74">
        <v>0.515569554427438</v>
      </c>
      <c r="F43" s="74">
        <v>0.515348837209302</v>
      </c>
      <c r="G43" s="74">
        <v>0.45953488372093</v>
      </c>
      <c r="H43" s="74">
        <v>0.578627906976744</v>
      </c>
      <c r="I43" s="74">
        <v>0.492398386596339</v>
      </c>
      <c r="J43" s="74">
        <v>0.440273037542662</v>
      </c>
      <c r="K43" s="74">
        <v>0.545152032268073</v>
      </c>
      <c r="L43" s="74">
        <v>0.00671155458196439</v>
      </c>
      <c r="M43" s="74">
        <v>-0.0230879800007279</v>
      </c>
      <c r="N43" s="74">
        <v>0.0359012179697281</v>
      </c>
      <c r="O43" s="74">
        <v>0.25296803652968</v>
      </c>
      <c r="P43" s="74">
        <v>0.507601613403661</v>
      </c>
      <c r="Q43" s="74">
        <v>0.752846299810247</v>
      </c>
      <c r="R43" s="74">
        <v>0.339356814701378</v>
      </c>
      <c r="S43" s="74">
        <v>-15.0319471546416</v>
      </c>
      <c r="T43" s="76">
        <v>4.53477454615236E-51</v>
      </c>
      <c r="U43" s="72"/>
      <c r="V43" s="72" t="s">
        <v>342</v>
      </c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>
      <c r="A44" s="72" t="s">
        <v>38</v>
      </c>
      <c r="B44" s="73">
        <v>1.0</v>
      </c>
      <c r="C44" s="74">
        <v>0.505988431646722</v>
      </c>
      <c r="D44" s="74">
        <v>0.485356817831069</v>
      </c>
      <c r="E44" s="74">
        <v>0.526620045462375</v>
      </c>
      <c r="F44" s="74">
        <v>0.542338709677419</v>
      </c>
      <c r="G44" s="74">
        <v>0.480846774193548</v>
      </c>
      <c r="H44" s="74">
        <v>0.578629032258065</v>
      </c>
      <c r="I44" s="74">
        <v>0.480510752688172</v>
      </c>
      <c r="J44" s="74">
        <v>0.458333333333333</v>
      </c>
      <c r="K44" s="74">
        <v>0.536298723118279</v>
      </c>
      <c r="L44" s="74">
        <v>0.0198133986991735</v>
      </c>
      <c r="M44" s="74">
        <v>-0.0123036331376119</v>
      </c>
      <c r="N44" s="74">
        <v>0.0509229354468634</v>
      </c>
      <c r="O44" s="74">
        <v>0.258157389635317</v>
      </c>
      <c r="P44" s="74">
        <v>0.519489247311828</v>
      </c>
      <c r="Q44" s="74">
        <v>0.759023354564756</v>
      </c>
      <c r="R44" s="74">
        <v>0.349804941482445</v>
      </c>
      <c r="S44" s="74">
        <v>-22.5952090844866</v>
      </c>
      <c r="T44" s="76">
        <v>4.83025990235682E-113</v>
      </c>
      <c r="U44" s="72"/>
      <c r="V44" s="72" t="s">
        <v>343</v>
      </c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>
      <c r="A45" s="72" t="s">
        <v>35</v>
      </c>
      <c r="B45" s="73">
        <v>1.0</v>
      </c>
      <c r="C45" s="74">
        <v>0.557357428262449</v>
      </c>
      <c r="D45" s="74">
        <v>0.538299462498605</v>
      </c>
      <c r="E45" s="74">
        <v>0.576415394026293</v>
      </c>
      <c r="F45" s="74">
        <v>0.501321585903084</v>
      </c>
      <c r="G45" s="74">
        <v>0.45284140969163</v>
      </c>
      <c r="H45" s="74">
        <v>0.599118942731278</v>
      </c>
      <c r="I45" s="74">
        <v>0.578620076991412</v>
      </c>
      <c r="J45" s="74">
        <v>0.482669529167901</v>
      </c>
      <c r="K45" s="74">
        <v>0.644366301450992</v>
      </c>
      <c r="L45" s="74">
        <v>0.0698540678312325</v>
      </c>
      <c r="M45" s="74">
        <v>0.0412492665666602</v>
      </c>
      <c r="N45" s="74">
        <v>0.100428776638927</v>
      </c>
      <c r="O45" s="74">
        <v>0.285642570281124</v>
      </c>
      <c r="P45" s="74">
        <v>0.421379923008588</v>
      </c>
      <c r="Q45" s="74">
        <v>0.775396825396825</v>
      </c>
      <c r="R45" s="74">
        <v>0.363927086664535</v>
      </c>
      <c r="S45" s="74">
        <v>-23.4592802369916</v>
      </c>
      <c r="T45" s="76">
        <v>1.06291510653643E-121</v>
      </c>
      <c r="U45" s="72"/>
      <c r="V45" s="72" t="s">
        <v>341</v>
      </c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>
      <c r="A46" s="72" t="s">
        <v>35</v>
      </c>
      <c r="B46" s="73">
        <v>1.0</v>
      </c>
      <c r="C46" s="74">
        <v>0.685149470737216</v>
      </c>
      <c r="D46" s="74">
        <v>0.666646763026861</v>
      </c>
      <c r="E46" s="74">
        <v>0.70365217844757</v>
      </c>
      <c r="F46" s="74">
        <v>0.665116279069767</v>
      </c>
      <c r="G46" s="74">
        <v>0.586976744186047</v>
      </c>
      <c r="H46" s="74">
        <v>0.689302325581395</v>
      </c>
      <c r="I46" s="74">
        <v>0.617126900403351</v>
      </c>
      <c r="J46" s="74">
        <v>0.605336642879305</v>
      </c>
      <c r="K46" s="74">
        <v>0.703381942289792</v>
      </c>
      <c r="L46" s="74">
        <v>0.24553330673164</v>
      </c>
      <c r="M46" s="74">
        <v>0.217222376772586</v>
      </c>
      <c r="N46" s="74">
        <v>0.274439121708527</v>
      </c>
      <c r="O46" s="74">
        <v>0.366854797331965</v>
      </c>
      <c r="P46" s="74">
        <v>0.382873099596649</v>
      </c>
      <c r="Q46" s="74">
        <v>0.846743295019157</v>
      </c>
      <c r="R46" s="74">
        <v>0.472883597883598</v>
      </c>
      <c r="S46" s="74">
        <v>-1.10657720761705</v>
      </c>
      <c r="T46" s="76">
        <v>0.268476766122935</v>
      </c>
      <c r="U46" s="72"/>
      <c r="V46" s="72" t="s">
        <v>342</v>
      </c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>
      <c r="A47" s="72" t="s">
        <v>35</v>
      </c>
      <c r="B47" s="73">
        <v>1.0</v>
      </c>
      <c r="C47" s="74">
        <v>0.693195767754943</v>
      </c>
      <c r="D47" s="74">
        <v>0.674317478291756</v>
      </c>
      <c r="E47" s="74">
        <v>0.71207405721813</v>
      </c>
      <c r="F47" s="74">
        <v>0.655241935483871</v>
      </c>
      <c r="G47" s="74">
        <v>0.611895161290323</v>
      </c>
      <c r="H47" s="74">
        <v>0.693548387096774</v>
      </c>
      <c r="I47" s="74">
        <v>0.647177419354839</v>
      </c>
      <c r="J47" s="74">
        <v>0.618607190860215</v>
      </c>
      <c r="K47" s="74">
        <v>0.693548387096774</v>
      </c>
      <c r="L47" s="74">
        <v>0.264628062012482</v>
      </c>
      <c r="M47" s="74">
        <v>0.234176818802975</v>
      </c>
      <c r="N47" s="74">
        <v>0.294516741554136</v>
      </c>
      <c r="O47" s="74">
        <v>0.382352941176471</v>
      </c>
      <c r="P47" s="74">
        <v>0.352822580645161</v>
      </c>
      <c r="Q47" s="74">
        <v>0.849206349206349</v>
      </c>
      <c r="R47" s="74">
        <v>0.482912332838039</v>
      </c>
      <c r="S47" s="74">
        <v>-11.7882928319572</v>
      </c>
      <c r="T47" s="76">
        <v>4.48540925559724E-32</v>
      </c>
      <c r="U47" s="72"/>
      <c r="V47" s="72" t="s">
        <v>343</v>
      </c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>
      <c r="A49" s="12"/>
      <c r="B49" s="33" t="s">
        <v>344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>
      <c r="A50" s="12"/>
      <c r="B50" s="33" t="s">
        <v>345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>
      <c r="A55" s="70"/>
      <c r="B55" s="87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87"/>
      <c r="T55" s="88"/>
      <c r="U55" s="70"/>
      <c r="V55" s="87"/>
      <c r="W55" s="88"/>
      <c r="X55" s="70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>
      <c r="A56" s="70"/>
      <c r="B56" s="87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87"/>
      <c r="T56" s="88"/>
      <c r="U56" s="70"/>
      <c r="V56" s="87"/>
      <c r="W56" s="88"/>
      <c r="X56" s="70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>
      <c r="A57" s="70"/>
      <c r="B57" s="87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87"/>
      <c r="T57" s="88"/>
      <c r="U57" s="70"/>
      <c r="V57" s="87"/>
      <c r="W57" s="88"/>
      <c r="X57" s="70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>
      <c r="A58" s="72"/>
      <c r="B58" s="72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>
      <c r="A59" s="72"/>
      <c r="B59" s="72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</row>
    <row r="60">
      <c r="A60" s="72"/>
      <c r="B60" s="72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>
      <c r="A61" s="72"/>
      <c r="B61" s="72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</row>
    <row r="62">
      <c r="A62" s="72"/>
      <c r="B62" s="72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  <row r="63">
      <c r="A63" s="72"/>
      <c r="B63" s="72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</row>
    <row r="64">
      <c r="A64" s="72"/>
      <c r="B64" s="72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  <row r="65">
      <c r="A65" s="72"/>
      <c r="B65" s="72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  <row r="66">
      <c r="A66" s="72"/>
      <c r="B66" s="72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</row>
    <row r="67">
      <c r="A67" s="72"/>
      <c r="B67" s="72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</row>
    <row r="68">
      <c r="A68" s="72"/>
      <c r="B68" s="72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</row>
    <row r="69">
      <c r="A69" s="72"/>
      <c r="B69" s="72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</row>
    <row r="70">
      <c r="A70" s="72"/>
      <c r="B70" s="72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</row>
    <row r="71">
      <c r="A71" s="72"/>
      <c r="B71" s="72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</row>
    <row r="72">
      <c r="A72" s="72"/>
      <c r="B72" s="72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</row>
    <row r="73">
      <c r="A73" s="72"/>
      <c r="B73" s="72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</row>
    <row r="74">
      <c r="A74" s="72"/>
      <c r="B74" s="72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</row>
    <row r="75">
      <c r="A75" s="72"/>
      <c r="B75" s="72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</row>
    <row r="76">
      <c r="A76" s="72"/>
      <c r="B76" s="72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</row>
    <row r="77">
      <c r="A77" s="72"/>
      <c r="B77" s="72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</row>
    <row r="78">
      <c r="A78" s="72"/>
      <c r="B78" s="72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</row>
    <row r="79">
      <c r="A79" s="72"/>
      <c r="B79" s="72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</row>
    <row r="80">
      <c r="A80" s="72"/>
      <c r="B80" s="72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</row>
    <row r="81">
      <c r="A81" s="72"/>
      <c r="B81" s="72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</row>
    <row r="82">
      <c r="A82" s="72"/>
      <c r="B82" s="72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</row>
    <row r="83">
      <c r="A83" s="72"/>
      <c r="B83" s="72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</row>
    <row r="84">
      <c r="A84" s="72"/>
      <c r="B84" s="72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</row>
    <row r="85">
      <c r="A85" s="72"/>
      <c r="B85" s="72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</row>
    <row r="86">
      <c r="A86" s="72"/>
      <c r="B86" s="72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</row>
    <row r="87">
      <c r="A87" s="72"/>
      <c r="B87" s="72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</row>
    <row r="89">
      <c r="A89" s="12"/>
      <c r="B89" s="12"/>
      <c r="C89" s="33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</row>
    <row r="90">
      <c r="A90" s="72"/>
      <c r="B90" s="7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</row>
    <row r="91">
      <c r="A91" s="72"/>
      <c r="B91" s="7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</row>
    <row r="92">
      <c r="A92" s="72"/>
      <c r="B92" s="7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</row>
    <row r="93">
      <c r="A93" s="72"/>
      <c r="B93" s="7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</row>
    <row r="94">
      <c r="A94" s="72"/>
      <c r="B94" s="7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</row>
    <row r="95">
      <c r="A95" s="72"/>
      <c r="B95" s="7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</row>
    <row r="96">
      <c r="A96" s="72"/>
      <c r="B96" s="7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</row>
    <row r="97">
      <c r="A97" s="72"/>
      <c r="B97" s="7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</row>
    <row r="98">
      <c r="A98" s="72"/>
      <c r="B98" s="7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</row>
    <row r="99">
      <c r="A99" s="72"/>
      <c r="B99" s="7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</row>
    <row r="100">
      <c r="A100" s="72"/>
      <c r="B100" s="7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</row>
    <row r="101">
      <c r="A101" s="72"/>
      <c r="B101" s="7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</row>
    <row r="102">
      <c r="A102" s="72"/>
      <c r="B102" s="7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</row>
    <row r="103">
      <c r="A103" s="72"/>
      <c r="B103" s="7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</row>
    <row r="104">
      <c r="A104" s="72"/>
      <c r="B104" s="7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</row>
    <row r="105">
      <c r="A105" s="72"/>
      <c r="B105" s="7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</row>
    <row r="106">
      <c r="A106" s="72"/>
      <c r="B106" s="7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</row>
    <row r="107">
      <c r="A107" s="72"/>
      <c r="B107" s="7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</row>
    <row r="108">
      <c r="A108" s="72"/>
      <c r="B108" s="7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</row>
    <row r="109">
      <c r="A109" s="72"/>
      <c r="B109" s="7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</row>
    <row r="110">
      <c r="A110" s="72"/>
      <c r="B110" s="7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</row>
    <row r="111">
      <c r="A111" s="72"/>
      <c r="B111" s="7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</row>
    <row r="112">
      <c r="A112" s="72"/>
      <c r="B112" s="7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</row>
    <row r="113">
      <c r="A113" s="72"/>
      <c r="B113" s="7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</row>
    <row r="114">
      <c r="A114" s="72"/>
      <c r="B114" s="7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</row>
    <row r="115">
      <c r="A115" s="72"/>
      <c r="B115" s="7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</row>
    <row r="116">
      <c r="A116" s="72"/>
      <c r="B116" s="7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</row>
    <row r="117">
      <c r="A117" s="72"/>
      <c r="B117" s="7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</row>
    <row r="118">
      <c r="A118" s="72"/>
      <c r="B118" s="7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</row>
    <row r="119">
      <c r="A119" s="72"/>
      <c r="B119" s="7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</row>
    <row r="120">
      <c r="A120" s="72"/>
      <c r="B120" s="7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</row>
    <row r="121">
      <c r="A121" s="72"/>
      <c r="B121" s="7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</row>
    <row r="122">
      <c r="A122" s="72"/>
      <c r="B122" s="7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</row>
  </sheetData>
  <autoFilter ref="$A$1:$AE$14">
    <sortState ref="A1:AE14">
      <sortCondition ref="A1:A14"/>
      <sortCondition ref="U1:U14"/>
    </sortState>
  </autoFilter>
  <conditionalFormatting sqref="C90:R122">
    <cfRule type="colorScale" priority="1">
      <colorScale>
        <cfvo type="formula" val="-0.05"/>
        <cfvo type="formula" val="0"/>
        <cfvo type="formula" val="0.05"/>
        <color rgb="FFFF9900"/>
        <color rgb="FFFFFFFF"/>
        <color rgb="FFFF9900"/>
      </colorScale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3.88"/>
    <col customWidth="1" min="9" max="9" width="19.5"/>
  </cols>
  <sheetData>
    <row r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92"/>
      <c r="S1" s="12"/>
      <c r="T1" s="12"/>
      <c r="U1" s="12"/>
      <c r="V1" s="12"/>
      <c r="W1" s="12"/>
      <c r="X1" s="12"/>
      <c r="Y1" s="12"/>
    </row>
    <row r="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92"/>
      <c r="S2" s="12"/>
      <c r="T2" s="12"/>
      <c r="U2" s="12"/>
      <c r="V2" s="12"/>
      <c r="W2" s="12"/>
      <c r="X2" s="12"/>
      <c r="Y2" s="12"/>
    </row>
    <row r="3">
      <c r="A3" s="33" t="s">
        <v>320</v>
      </c>
      <c r="B3" s="33" t="s">
        <v>195</v>
      </c>
      <c r="C3" s="33" t="s">
        <v>346</v>
      </c>
      <c r="D3" s="93" t="s">
        <v>347</v>
      </c>
      <c r="E3" s="93" t="s">
        <v>348</v>
      </c>
      <c r="F3" s="93" t="s">
        <v>349</v>
      </c>
      <c r="G3" s="93" t="s">
        <v>350</v>
      </c>
      <c r="H3" s="93" t="s">
        <v>351</v>
      </c>
      <c r="I3" s="33" t="s">
        <v>352</v>
      </c>
      <c r="J3" s="33" t="s">
        <v>353</v>
      </c>
      <c r="K3" s="33" t="s">
        <v>354</v>
      </c>
      <c r="L3" s="33" t="s">
        <v>355</v>
      </c>
      <c r="M3" s="33" t="s">
        <v>356</v>
      </c>
      <c r="N3" s="33" t="s">
        <v>357</v>
      </c>
      <c r="O3" s="33" t="s">
        <v>358</v>
      </c>
      <c r="P3" s="33" t="s">
        <v>359</v>
      </c>
      <c r="Q3" s="33" t="s">
        <v>360</v>
      </c>
      <c r="R3" s="94" t="s">
        <v>361</v>
      </c>
      <c r="S3" s="33" t="s">
        <v>362</v>
      </c>
      <c r="T3" s="12"/>
      <c r="U3" s="12"/>
      <c r="V3" s="12"/>
      <c r="W3" s="12"/>
      <c r="X3" s="12"/>
      <c r="Y3" s="12"/>
    </row>
    <row r="4">
      <c r="A4" s="33" t="s">
        <v>363</v>
      </c>
      <c r="B4" s="31" t="s">
        <v>364</v>
      </c>
      <c r="C4" s="31" t="s">
        <v>365</v>
      </c>
      <c r="D4" s="95">
        <v>0.9884154</v>
      </c>
      <c r="E4" s="95">
        <v>0.0073093367</v>
      </c>
      <c r="F4" s="95">
        <v>0.0021376363</v>
      </c>
      <c r="G4" s="95">
        <v>0.009446973</v>
      </c>
      <c r="H4" s="96">
        <v>0.98110604</v>
      </c>
      <c r="I4" s="31" t="s">
        <v>366</v>
      </c>
      <c r="J4" s="31" t="s">
        <v>367</v>
      </c>
      <c r="K4" s="31" t="s">
        <v>368</v>
      </c>
      <c r="L4" s="31">
        <v>15137.0</v>
      </c>
      <c r="M4" s="31">
        <v>20453.0</v>
      </c>
      <c r="N4" s="31" t="s">
        <v>369</v>
      </c>
      <c r="O4" s="31">
        <v>9.0731473E7</v>
      </c>
      <c r="P4" s="97">
        <v>41.5</v>
      </c>
      <c r="Q4" s="31">
        <v>9685.0</v>
      </c>
      <c r="R4" s="97">
        <v>2400.0</v>
      </c>
      <c r="S4" s="98" t="str">
        <f t="shared" ref="S4:S13" si="1">CONCATENATE("https://www.ncbi.nlm.nih.gov/datasets/genome/",N4,"/")</f>
        <v>https://www.ncbi.nlm.nih.gov/datasets/genome/GCF_018350175.1/</v>
      </c>
      <c r="T4" s="12"/>
      <c r="U4" s="12"/>
      <c r="V4" s="12"/>
      <c r="W4" s="12"/>
      <c r="X4" s="12"/>
      <c r="Y4" s="12"/>
    </row>
    <row r="5">
      <c r="A5" s="12"/>
      <c r="B5" s="51" t="s">
        <v>370</v>
      </c>
      <c r="C5" s="31" t="s">
        <v>371</v>
      </c>
      <c r="D5" s="95">
        <v>0.958</v>
      </c>
      <c r="E5" s="95">
        <v>0.007</v>
      </c>
      <c r="F5" s="95">
        <v>0.009</v>
      </c>
      <c r="G5" s="95">
        <v>0.033</v>
      </c>
      <c r="H5" s="96">
        <v>0.951</v>
      </c>
      <c r="I5" s="99"/>
      <c r="J5" s="100" t="s">
        <v>372</v>
      </c>
      <c r="K5" s="31" t="s">
        <v>368</v>
      </c>
      <c r="L5" s="101"/>
      <c r="M5" s="102"/>
      <c r="N5" s="103" t="s">
        <v>373</v>
      </c>
      <c r="O5" s="104">
        <v>61376.0</v>
      </c>
      <c r="P5" s="105">
        <v>42.0</v>
      </c>
      <c r="Q5" s="100">
        <v>61376.0</v>
      </c>
      <c r="R5" s="97">
        <v>2400.0</v>
      </c>
      <c r="S5" s="98" t="str">
        <f t="shared" si="1"/>
        <v>https://www.ncbi.nlm.nih.gov/datasets/genome/GCA_019924945.1/</v>
      </c>
      <c r="T5" s="12"/>
      <c r="U5" s="12"/>
      <c r="V5" s="12"/>
      <c r="W5" s="12"/>
      <c r="X5" s="12"/>
      <c r="Y5" s="12"/>
    </row>
    <row r="6">
      <c r="A6" s="12"/>
      <c r="B6" s="31" t="s">
        <v>374</v>
      </c>
      <c r="C6" s="31" t="s">
        <v>375</v>
      </c>
      <c r="D6" s="95">
        <v>0.9899324</v>
      </c>
      <c r="E6" s="95">
        <v>0.007447249</v>
      </c>
      <c r="F6" s="95">
        <v>0.002482416</v>
      </c>
      <c r="G6" s="95">
        <v>0.007585161</v>
      </c>
      <c r="H6" s="96">
        <v>0.9824852</v>
      </c>
      <c r="I6" s="31" t="s">
        <v>366</v>
      </c>
      <c r="J6" s="31" t="s">
        <v>376</v>
      </c>
      <c r="K6" s="31" t="s">
        <v>368</v>
      </c>
      <c r="L6" s="31">
        <v>6864.0</v>
      </c>
      <c r="M6" s="31">
        <v>20003.0</v>
      </c>
      <c r="N6" s="31" t="s">
        <v>377</v>
      </c>
      <c r="O6" s="31">
        <v>8.262288E7</v>
      </c>
      <c r="P6" s="97">
        <v>41.5</v>
      </c>
      <c r="Q6" s="31">
        <v>37029.0</v>
      </c>
      <c r="R6" s="97">
        <v>2400.0</v>
      </c>
      <c r="S6" s="98" t="str">
        <f t="shared" si="1"/>
        <v>https://www.ncbi.nlm.nih.gov/datasets/genome/GCF_016509475.1/</v>
      </c>
      <c r="T6" s="12"/>
      <c r="U6" s="12"/>
      <c r="V6" s="12"/>
      <c r="W6" s="12"/>
      <c r="X6" s="12"/>
      <c r="Y6" s="12"/>
    </row>
    <row r="7">
      <c r="A7" s="12"/>
      <c r="B7" s="31" t="s">
        <v>378</v>
      </c>
      <c r="C7" s="31" t="s">
        <v>379</v>
      </c>
      <c r="D7" s="95">
        <v>0.98834646</v>
      </c>
      <c r="E7" s="95">
        <v>0.008688456</v>
      </c>
      <c r="F7" s="95">
        <v>0.0025513722</v>
      </c>
      <c r="G7" s="95">
        <v>0.009102193</v>
      </c>
      <c r="H7" s="96">
        <v>0.979658</v>
      </c>
      <c r="I7" s="31" t="s">
        <v>366</v>
      </c>
      <c r="J7" s="31" t="s">
        <v>380</v>
      </c>
      <c r="K7" s="31" t="s">
        <v>368</v>
      </c>
      <c r="L7" s="31">
        <v>9474.0</v>
      </c>
      <c r="M7" s="31">
        <v>20232.0</v>
      </c>
      <c r="N7" s="31" t="s">
        <v>381</v>
      </c>
      <c r="O7" s="31">
        <v>7.4391967E7</v>
      </c>
      <c r="P7" s="97">
        <v>41.5</v>
      </c>
      <c r="Q7" s="31">
        <v>9694.0</v>
      </c>
      <c r="R7" s="97">
        <v>2400.0</v>
      </c>
      <c r="S7" s="98" t="str">
        <f t="shared" si="1"/>
        <v>https://www.ncbi.nlm.nih.gov/datasets/genome/GCF_018350195.1/</v>
      </c>
      <c r="T7" s="12"/>
      <c r="U7" s="12"/>
      <c r="V7" s="12"/>
      <c r="W7" s="12"/>
      <c r="X7" s="12"/>
      <c r="Y7" s="12"/>
    </row>
    <row r="8">
      <c r="A8" s="12"/>
      <c r="B8" s="31" t="s">
        <v>382</v>
      </c>
      <c r="C8" s="31" t="s">
        <v>383</v>
      </c>
      <c r="D8" s="95">
        <v>0.9844849</v>
      </c>
      <c r="E8" s="95">
        <v>0.019652462</v>
      </c>
      <c r="F8" s="95">
        <v>0.0023445042</v>
      </c>
      <c r="G8" s="95">
        <v>0.013170597</v>
      </c>
      <c r="H8" s="96">
        <v>0.9648324</v>
      </c>
      <c r="I8" s="31" t="s">
        <v>366</v>
      </c>
      <c r="J8" s="31" t="s">
        <v>384</v>
      </c>
      <c r="K8" s="31" t="s">
        <v>368</v>
      </c>
      <c r="L8" s="31">
        <v>8982.0</v>
      </c>
      <c r="M8" s="31">
        <v>20934.0</v>
      </c>
      <c r="N8" s="31" t="s">
        <v>385</v>
      </c>
      <c r="O8" s="31">
        <v>3.6329944E7</v>
      </c>
      <c r="P8" s="97">
        <v>41.5</v>
      </c>
      <c r="Q8" s="31">
        <v>36723.0</v>
      </c>
      <c r="R8" s="97">
        <v>2400.0</v>
      </c>
      <c r="S8" s="106" t="str">
        <f t="shared" si="1"/>
        <v>https://www.ncbi.nlm.nih.gov/datasets/genome/GCF_009829155.1/</v>
      </c>
      <c r="T8" s="12"/>
      <c r="U8" s="12"/>
      <c r="V8" s="12"/>
      <c r="W8" s="12"/>
      <c r="X8" s="12"/>
      <c r="Y8" s="12"/>
    </row>
    <row r="9">
      <c r="A9" s="12"/>
      <c r="B9" s="31" t="s">
        <v>386</v>
      </c>
      <c r="C9" s="31" t="s">
        <v>387</v>
      </c>
      <c r="D9" s="95">
        <v>0.98970085</v>
      </c>
      <c r="E9" s="95">
        <v>0.010953082</v>
      </c>
      <c r="F9" s="95">
        <v>0.0027791401</v>
      </c>
      <c r="G9" s="95">
        <v>0.007520026</v>
      </c>
      <c r="H9" s="96">
        <v>0.9787477</v>
      </c>
      <c r="I9" s="31" t="s">
        <v>388</v>
      </c>
      <c r="J9" s="31" t="s">
        <v>389</v>
      </c>
      <c r="K9" s="31" t="s">
        <v>368</v>
      </c>
      <c r="L9" s="31">
        <v>8893.0</v>
      </c>
      <c r="M9" s="31">
        <v>21129.0</v>
      </c>
      <c r="N9" s="31" t="s">
        <v>390</v>
      </c>
      <c r="O9" s="31">
        <v>1502753.0</v>
      </c>
      <c r="P9" s="97">
        <v>41.0</v>
      </c>
      <c r="Q9" s="31">
        <v>9796.0</v>
      </c>
      <c r="R9" s="97">
        <v>2500.0</v>
      </c>
      <c r="S9" s="106" t="str">
        <f t="shared" si="1"/>
        <v>https://www.ncbi.nlm.nih.gov/datasets/genome/GCF_002863925.1/</v>
      </c>
      <c r="T9" s="12"/>
      <c r="U9" s="12"/>
      <c r="V9" s="12"/>
      <c r="W9" s="12"/>
      <c r="X9" s="12"/>
      <c r="Y9" s="12"/>
    </row>
    <row r="10">
      <c r="A10" s="12"/>
      <c r="B10" s="31" t="s">
        <v>391</v>
      </c>
      <c r="C10" s="31" t="s">
        <v>392</v>
      </c>
      <c r="D10" s="95">
        <v>0.9800525</v>
      </c>
      <c r="E10" s="95">
        <v>0.023622047</v>
      </c>
      <c r="F10" s="95">
        <v>0.0071241097</v>
      </c>
      <c r="G10" s="95">
        <v>0.012823397</v>
      </c>
      <c r="H10" s="96">
        <v>0.95643044</v>
      </c>
      <c r="I10" s="31" t="s">
        <v>393</v>
      </c>
      <c r="J10" s="31" t="s">
        <v>394</v>
      </c>
      <c r="K10" s="31" t="s">
        <v>368</v>
      </c>
      <c r="L10" s="31">
        <v>6398.0</v>
      </c>
      <c r="M10" s="31">
        <v>19240.0</v>
      </c>
      <c r="N10" s="31" t="s">
        <v>395</v>
      </c>
      <c r="O10" s="31">
        <v>9729386.0</v>
      </c>
      <c r="P10" s="97">
        <v>41.0</v>
      </c>
      <c r="Q10" s="31">
        <v>9739.0</v>
      </c>
      <c r="R10" s="97">
        <v>2400.0</v>
      </c>
      <c r="S10" s="106" t="str">
        <f t="shared" si="1"/>
        <v>https://www.ncbi.nlm.nih.gov/datasets/genome/GCF_011762595.1/</v>
      </c>
      <c r="T10" s="12"/>
      <c r="U10" s="12"/>
      <c r="V10" s="12"/>
      <c r="W10" s="12"/>
      <c r="X10" s="12"/>
      <c r="Y10" s="12"/>
    </row>
    <row r="11">
      <c r="A11" s="12"/>
      <c r="B11" s="31" t="s">
        <v>396</v>
      </c>
      <c r="C11" s="31" t="s">
        <v>397</v>
      </c>
      <c r="D11" s="95">
        <v>0.9958791</v>
      </c>
      <c r="E11" s="95">
        <v>0.0074175824</v>
      </c>
      <c r="F11" s="95">
        <v>0.0021978023</v>
      </c>
      <c r="G11" s="95">
        <v>0.0019230769</v>
      </c>
      <c r="H11" s="96">
        <v>0.98846155</v>
      </c>
      <c r="I11" s="31" t="s">
        <v>398</v>
      </c>
      <c r="J11" s="31" t="s">
        <v>399</v>
      </c>
      <c r="K11" s="31" t="s">
        <v>368</v>
      </c>
      <c r="L11" s="31">
        <v>3219.0</v>
      </c>
      <c r="M11" s="31">
        <v>23879.0</v>
      </c>
      <c r="N11" s="31" t="s">
        <v>400</v>
      </c>
      <c r="O11" s="31">
        <v>1.3857438E7</v>
      </c>
      <c r="P11" s="97">
        <v>41.0</v>
      </c>
      <c r="Q11" s="31">
        <v>293821.0</v>
      </c>
      <c r="R11" s="97">
        <v>1000.0</v>
      </c>
      <c r="S11" s="106" t="str">
        <f t="shared" si="1"/>
        <v>https://www.ncbi.nlm.nih.gov/datasets/genome/GCF_011397635.1/</v>
      </c>
      <c r="T11" s="12"/>
      <c r="U11" s="12"/>
      <c r="V11" s="12"/>
      <c r="W11" s="12"/>
      <c r="X11" s="12"/>
      <c r="Y11" s="12"/>
    </row>
    <row r="12">
      <c r="A12" s="12"/>
      <c r="B12" s="31" t="s">
        <v>401</v>
      </c>
      <c r="C12" s="31" t="s">
        <v>402</v>
      </c>
      <c r="D12" s="95">
        <v>0.99391174</v>
      </c>
      <c r="E12" s="95">
        <v>0.0024353121</v>
      </c>
      <c r="F12" s="95">
        <v>3.0441402E-4</v>
      </c>
      <c r="G12" s="95">
        <v>0.005783866</v>
      </c>
      <c r="H12" s="96">
        <v>0.9914764</v>
      </c>
      <c r="I12" s="31" t="s">
        <v>403</v>
      </c>
      <c r="J12" s="31" t="s">
        <v>404</v>
      </c>
      <c r="K12" s="31" t="s">
        <v>368</v>
      </c>
      <c r="L12" s="31">
        <v>2280.0</v>
      </c>
      <c r="M12" s="31">
        <v>12092.0</v>
      </c>
      <c r="N12" s="31" t="s">
        <v>405</v>
      </c>
      <c r="O12" s="31">
        <v>2.4104831E7</v>
      </c>
      <c r="P12" s="97">
        <v>41.5</v>
      </c>
      <c r="Q12" s="31">
        <v>62324.0</v>
      </c>
      <c r="R12" s="97">
        <v>250.0</v>
      </c>
      <c r="S12" s="106" t="str">
        <f t="shared" si="1"/>
        <v>https://www.ncbi.nlm.nih.gov/datasets/genome/GCF_943734845.2/</v>
      </c>
      <c r="T12" s="12"/>
      <c r="U12" s="12"/>
      <c r="V12" s="12"/>
      <c r="W12" s="12"/>
      <c r="X12" s="12"/>
      <c r="Y12" s="12"/>
    </row>
    <row r="13">
      <c r="A13" s="12"/>
      <c r="B13" s="51" t="s">
        <v>406</v>
      </c>
      <c r="C13" s="31" t="s">
        <v>407</v>
      </c>
      <c r="D13" s="95">
        <v>0.994</v>
      </c>
      <c r="E13" s="95">
        <v>0.001</v>
      </c>
      <c r="F13" s="95">
        <v>0.001</v>
      </c>
      <c r="G13" s="95">
        <v>0.005</v>
      </c>
      <c r="H13" s="96">
        <v>0.993</v>
      </c>
      <c r="I13" s="31" t="s">
        <v>408</v>
      </c>
      <c r="J13" s="31" t="s">
        <v>409</v>
      </c>
      <c r="K13" s="31" t="s">
        <v>410</v>
      </c>
      <c r="L13" s="31">
        <v>251.0</v>
      </c>
      <c r="M13" s="31">
        <v>5084.0</v>
      </c>
      <c r="N13" s="31" t="s">
        <v>411</v>
      </c>
      <c r="O13" s="31">
        <v>1753957.0</v>
      </c>
      <c r="P13" s="97">
        <v>38.5</v>
      </c>
      <c r="Q13" s="31">
        <v>28985.0</v>
      </c>
      <c r="R13" s="97">
        <v>11.0</v>
      </c>
      <c r="S13" s="106" t="str">
        <f t="shared" si="1"/>
        <v>https://www.ncbi.nlm.nih.gov/datasets/genome/GCF_000002515.2/</v>
      </c>
      <c r="T13" s="12"/>
      <c r="U13" s="12"/>
      <c r="V13" s="12"/>
      <c r="W13" s="12"/>
      <c r="X13" s="12"/>
      <c r="Y13" s="12"/>
    </row>
    <row r="14">
      <c r="A14" s="12"/>
      <c r="B14" s="12"/>
      <c r="C14" s="12"/>
      <c r="D14" s="13"/>
      <c r="E14" s="13"/>
      <c r="F14" s="13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92"/>
      <c r="S14" s="12"/>
      <c r="T14" s="12"/>
      <c r="U14" s="12"/>
      <c r="V14" s="12"/>
      <c r="W14" s="12"/>
      <c r="X14" s="12"/>
      <c r="Y14" s="12"/>
    </row>
    <row r="15">
      <c r="A15" s="12"/>
      <c r="B15" s="12"/>
      <c r="C15" s="12"/>
      <c r="D15" s="13"/>
      <c r="E15" s="13"/>
      <c r="F15" s="13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92"/>
      <c r="S15" s="12"/>
      <c r="T15" s="12"/>
      <c r="U15" s="12"/>
      <c r="V15" s="12"/>
      <c r="W15" s="12"/>
      <c r="X15" s="12"/>
      <c r="Y15" s="12"/>
    </row>
    <row r="16">
      <c r="A16" s="33" t="s">
        <v>320</v>
      </c>
      <c r="B16" s="33" t="s">
        <v>412</v>
      </c>
      <c r="C16" s="33" t="s">
        <v>413</v>
      </c>
      <c r="D16" s="34" t="s">
        <v>414</v>
      </c>
      <c r="E16" s="34" t="s">
        <v>415</v>
      </c>
      <c r="F16" s="34" t="s">
        <v>416</v>
      </c>
      <c r="G16" s="34" t="s">
        <v>417</v>
      </c>
      <c r="H16" s="33" t="s">
        <v>418</v>
      </c>
      <c r="I16" s="33" t="s">
        <v>419</v>
      </c>
      <c r="J16" s="33" t="s">
        <v>420</v>
      </c>
      <c r="K16" s="33" t="s">
        <v>354</v>
      </c>
      <c r="L16" s="33" t="s">
        <v>355</v>
      </c>
      <c r="M16" s="33" t="s">
        <v>356</v>
      </c>
      <c r="N16" s="33" t="s">
        <v>357</v>
      </c>
      <c r="O16" s="33" t="s">
        <v>358</v>
      </c>
      <c r="P16" s="33" t="s">
        <v>359</v>
      </c>
      <c r="Q16" s="33" t="s">
        <v>360</v>
      </c>
      <c r="R16" s="94" t="s">
        <v>361</v>
      </c>
      <c r="S16" s="12"/>
      <c r="T16" s="12"/>
      <c r="U16" s="12"/>
      <c r="V16" s="12"/>
      <c r="W16" s="12"/>
      <c r="X16" s="12"/>
      <c r="Y16" s="12"/>
    </row>
    <row r="17">
      <c r="A17" s="33" t="s">
        <v>421</v>
      </c>
      <c r="B17" s="12"/>
      <c r="C17" s="31" t="s">
        <v>422</v>
      </c>
      <c r="D17" s="107">
        <v>95.1</v>
      </c>
      <c r="E17" s="107">
        <v>0.6</v>
      </c>
      <c r="F17" s="107">
        <v>0.6</v>
      </c>
      <c r="G17" s="107">
        <v>4.3</v>
      </c>
      <c r="H17" s="108">
        <v>94.5</v>
      </c>
      <c r="I17" s="31" t="s">
        <v>423</v>
      </c>
      <c r="J17" s="31" t="s">
        <v>424</v>
      </c>
      <c r="K17" s="31" t="s">
        <v>425</v>
      </c>
      <c r="L17" s="31">
        <v>143.0</v>
      </c>
      <c r="M17" s="109">
        <v>13606.0</v>
      </c>
      <c r="N17" s="31" t="s">
        <v>426</v>
      </c>
      <c r="O17" s="31">
        <v>4388637.0</v>
      </c>
      <c r="P17" s="97">
        <v>49.5</v>
      </c>
      <c r="Q17" s="31">
        <v>1220207.0</v>
      </c>
      <c r="R17" s="97">
        <v>34.3</v>
      </c>
      <c r="S17" s="52" t="s">
        <v>427</v>
      </c>
      <c r="T17" s="12"/>
      <c r="U17" s="12"/>
      <c r="V17" s="12"/>
      <c r="W17" s="12"/>
      <c r="X17" s="12"/>
      <c r="Y17" s="12"/>
    </row>
    <row r="18">
      <c r="A18" s="12"/>
      <c r="B18" s="12"/>
      <c r="C18" s="31" t="s">
        <v>428</v>
      </c>
      <c r="D18" s="110" t="s">
        <v>331</v>
      </c>
      <c r="E18" s="110" t="s">
        <v>331</v>
      </c>
      <c r="F18" s="110" t="s">
        <v>331</v>
      </c>
      <c r="G18" s="110" t="s">
        <v>331</v>
      </c>
      <c r="H18" s="111" t="s">
        <v>331</v>
      </c>
      <c r="I18" s="31" t="s">
        <v>423</v>
      </c>
      <c r="J18" s="31" t="s">
        <v>429</v>
      </c>
      <c r="K18" s="31" t="s">
        <v>425</v>
      </c>
      <c r="L18" s="31">
        <v>279.0</v>
      </c>
      <c r="M18" s="109">
        <v>12662.0</v>
      </c>
      <c r="N18" s="31" t="s">
        <v>430</v>
      </c>
      <c r="O18" s="31">
        <v>4830482.0</v>
      </c>
      <c r="P18" s="97">
        <v>48.5</v>
      </c>
      <c r="Q18" s="31">
        <v>1069201.0</v>
      </c>
      <c r="R18" s="97">
        <v>37.3</v>
      </c>
      <c r="S18" s="52" t="s">
        <v>431</v>
      </c>
      <c r="T18" s="12"/>
      <c r="U18" s="12"/>
      <c r="V18" s="12"/>
      <c r="W18" s="12"/>
      <c r="X18" s="12"/>
      <c r="Y18" s="12"/>
    </row>
    <row r="19">
      <c r="A19" s="12"/>
      <c r="B19" s="12"/>
      <c r="C19" s="31" t="s">
        <v>432</v>
      </c>
      <c r="D19" s="110" t="s">
        <v>331</v>
      </c>
      <c r="E19" s="110" t="s">
        <v>331</v>
      </c>
      <c r="F19" s="110" t="s">
        <v>331</v>
      </c>
      <c r="G19" s="110" t="s">
        <v>331</v>
      </c>
      <c r="H19" s="111" t="s">
        <v>331</v>
      </c>
      <c r="I19" s="31" t="s">
        <v>423</v>
      </c>
      <c r="J19" s="31" t="s">
        <v>433</v>
      </c>
      <c r="K19" s="72" t="s">
        <v>434</v>
      </c>
      <c r="L19" s="31">
        <v>138.0</v>
      </c>
      <c r="M19" s="109">
        <v>13579.0</v>
      </c>
      <c r="N19" s="31" t="s">
        <v>435</v>
      </c>
      <c r="O19" s="31">
        <v>123800.0</v>
      </c>
      <c r="P19" s="97">
        <v>50.0</v>
      </c>
      <c r="Q19" s="31">
        <v>1036612.0</v>
      </c>
      <c r="R19" s="97">
        <v>34.4</v>
      </c>
      <c r="S19" s="52" t="s">
        <v>436</v>
      </c>
      <c r="T19" s="12"/>
      <c r="U19" s="12"/>
      <c r="V19" s="12"/>
      <c r="W19" s="12"/>
      <c r="X19" s="12"/>
      <c r="Y19" s="12"/>
    </row>
    <row r="20">
      <c r="A20" s="12"/>
      <c r="B20" s="12"/>
      <c r="C20" s="31" t="s">
        <v>437</v>
      </c>
      <c r="D20" s="110" t="s">
        <v>331</v>
      </c>
      <c r="E20" s="110" t="s">
        <v>331</v>
      </c>
      <c r="F20" s="110" t="s">
        <v>331</v>
      </c>
      <c r="G20" s="110" t="s">
        <v>331</v>
      </c>
      <c r="H20" s="111" t="s">
        <v>331</v>
      </c>
      <c r="I20" s="31" t="s">
        <v>423</v>
      </c>
      <c r="J20" s="31" t="s">
        <v>438</v>
      </c>
      <c r="K20" s="72" t="s">
        <v>434</v>
      </c>
      <c r="L20" s="31">
        <v>142.0</v>
      </c>
      <c r="M20" s="109">
        <v>13222.0</v>
      </c>
      <c r="N20" s="31" t="s">
        <v>439</v>
      </c>
      <c r="O20" s="31">
        <v>695600.0</v>
      </c>
      <c r="P20" s="97">
        <v>50.0</v>
      </c>
      <c r="Q20" s="31">
        <v>1036611.0</v>
      </c>
      <c r="R20" s="97">
        <v>33.1</v>
      </c>
      <c r="S20" s="52" t="s">
        <v>440</v>
      </c>
      <c r="T20" s="12"/>
      <c r="U20" s="12"/>
      <c r="V20" s="12"/>
      <c r="W20" s="12"/>
      <c r="X20" s="12"/>
      <c r="Y20" s="12"/>
    </row>
    <row r="21">
      <c r="A21" s="12"/>
      <c r="B21" s="12"/>
      <c r="C21" s="31" t="s">
        <v>441</v>
      </c>
      <c r="D21" s="110" t="s">
        <v>331</v>
      </c>
      <c r="E21" s="110" t="s">
        <v>331</v>
      </c>
      <c r="F21" s="110" t="s">
        <v>331</v>
      </c>
      <c r="G21" s="110" t="s">
        <v>331</v>
      </c>
      <c r="H21" s="111" t="s">
        <v>331</v>
      </c>
      <c r="I21" s="31" t="s">
        <v>423</v>
      </c>
      <c r="J21" s="112" t="s">
        <v>442</v>
      </c>
      <c r="K21" s="72" t="s">
        <v>434</v>
      </c>
      <c r="L21" s="109" t="s">
        <v>331</v>
      </c>
      <c r="M21" s="109">
        <v>11603.0</v>
      </c>
      <c r="N21" s="31" t="s">
        <v>443</v>
      </c>
      <c r="O21" s="31">
        <v>218900.0</v>
      </c>
      <c r="P21" s="97">
        <v>43.0</v>
      </c>
      <c r="Q21" s="31">
        <v>1810919.0</v>
      </c>
      <c r="R21" s="97">
        <v>44.2</v>
      </c>
      <c r="S21" s="52" t="s">
        <v>444</v>
      </c>
      <c r="T21" s="12"/>
      <c r="U21" s="12"/>
      <c r="V21" s="12"/>
      <c r="W21" s="12"/>
      <c r="X21" s="12"/>
      <c r="Y21" s="12"/>
    </row>
    <row r="22">
      <c r="A22" s="12"/>
      <c r="B22" s="12"/>
      <c r="C22" s="31" t="s">
        <v>445</v>
      </c>
      <c r="D22" s="110" t="s">
        <v>331</v>
      </c>
      <c r="E22" s="110" t="s">
        <v>331</v>
      </c>
      <c r="F22" s="110" t="s">
        <v>331</v>
      </c>
      <c r="G22" s="110" t="s">
        <v>331</v>
      </c>
      <c r="H22" s="111" t="s">
        <v>331</v>
      </c>
      <c r="I22" s="31" t="s">
        <v>423</v>
      </c>
      <c r="J22" s="113" t="s">
        <v>446</v>
      </c>
      <c r="K22" s="72" t="s">
        <v>368</v>
      </c>
      <c r="L22" s="31">
        <v>63.0</v>
      </c>
      <c r="M22" s="109">
        <v>10455.0</v>
      </c>
      <c r="N22" s="31" t="s">
        <v>447</v>
      </c>
      <c r="O22" s="31">
        <v>679900.0</v>
      </c>
      <c r="P22" s="97">
        <v>50.5</v>
      </c>
      <c r="Q22" s="31">
        <v>227321.0</v>
      </c>
      <c r="R22" s="97">
        <v>29.8</v>
      </c>
      <c r="S22" s="52" t="s">
        <v>448</v>
      </c>
      <c r="T22" s="12"/>
      <c r="U22" s="12"/>
      <c r="V22" s="12"/>
      <c r="W22" s="12"/>
      <c r="X22" s="12"/>
      <c r="Y22" s="12"/>
    </row>
    <row r="23">
      <c r="A23" s="12"/>
      <c r="B23" s="12"/>
      <c r="C23" s="31" t="s">
        <v>449</v>
      </c>
      <c r="D23" s="110" t="s">
        <v>331</v>
      </c>
      <c r="E23" s="110" t="s">
        <v>331</v>
      </c>
      <c r="F23" s="110" t="s">
        <v>331</v>
      </c>
      <c r="G23" s="110" t="s">
        <v>331</v>
      </c>
      <c r="H23" s="111" t="s">
        <v>331</v>
      </c>
      <c r="I23" s="31" t="s">
        <v>423</v>
      </c>
      <c r="J23" s="113" t="s">
        <v>450</v>
      </c>
      <c r="K23" s="72" t="s">
        <v>368</v>
      </c>
      <c r="L23" s="109" t="s">
        <v>331</v>
      </c>
      <c r="M23" s="109" t="s">
        <v>331</v>
      </c>
      <c r="N23" s="31" t="s">
        <v>451</v>
      </c>
      <c r="O23" s="31">
        <v>5100000.0</v>
      </c>
      <c r="P23" s="97">
        <v>49.5</v>
      </c>
      <c r="Q23" s="31">
        <v>5061.0</v>
      </c>
      <c r="R23" s="97">
        <v>40.3</v>
      </c>
      <c r="S23" s="52" t="s">
        <v>452</v>
      </c>
      <c r="T23" s="12"/>
      <c r="U23" s="12"/>
      <c r="V23" s="12"/>
      <c r="W23" s="12"/>
      <c r="X23" s="12"/>
      <c r="Y23" s="12"/>
    </row>
    <row r="24">
      <c r="A24" s="12"/>
      <c r="B24" s="12"/>
      <c r="C24" s="31" t="s">
        <v>453</v>
      </c>
      <c r="D24" s="110" t="s">
        <v>331</v>
      </c>
      <c r="E24" s="110" t="s">
        <v>331</v>
      </c>
      <c r="F24" s="110" t="s">
        <v>331</v>
      </c>
      <c r="G24" s="110" t="s">
        <v>331</v>
      </c>
      <c r="H24" s="111" t="s">
        <v>331</v>
      </c>
      <c r="I24" s="31" t="s">
        <v>423</v>
      </c>
      <c r="J24" s="113" t="s">
        <v>454</v>
      </c>
      <c r="K24" s="72" t="s">
        <v>455</v>
      </c>
      <c r="L24" s="31">
        <v>169.0</v>
      </c>
      <c r="M24" s="109">
        <v>9655.0</v>
      </c>
      <c r="N24" s="31" t="s">
        <v>456</v>
      </c>
      <c r="O24" s="31">
        <v>1700000.0</v>
      </c>
      <c r="P24" s="97">
        <v>51.0</v>
      </c>
      <c r="Q24" s="31">
        <v>1392248.0</v>
      </c>
      <c r="R24" s="97">
        <v>28.3</v>
      </c>
      <c r="S24" s="52" t="s">
        <v>457</v>
      </c>
      <c r="T24" s="12"/>
      <c r="U24" s="12"/>
      <c r="V24" s="12"/>
      <c r="W24" s="12"/>
      <c r="X24" s="12"/>
      <c r="Y24" s="12"/>
    </row>
    <row r="25">
      <c r="A25" s="12"/>
      <c r="B25" s="12"/>
      <c r="C25" s="31" t="s">
        <v>458</v>
      </c>
      <c r="D25" s="107">
        <v>99.4</v>
      </c>
      <c r="E25" s="107">
        <v>0.1</v>
      </c>
      <c r="F25" s="107">
        <v>0.1</v>
      </c>
      <c r="G25" s="107">
        <v>0.5</v>
      </c>
      <c r="H25" s="108">
        <v>99.3</v>
      </c>
      <c r="I25" s="31" t="s">
        <v>408</v>
      </c>
      <c r="J25" s="31" t="s">
        <v>409</v>
      </c>
      <c r="K25" s="31" t="s">
        <v>425</v>
      </c>
      <c r="L25" s="31">
        <v>251.0</v>
      </c>
      <c r="M25" s="109">
        <v>5084.0</v>
      </c>
      <c r="N25" s="31" t="s">
        <v>411</v>
      </c>
      <c r="O25" s="31">
        <v>1753957.0</v>
      </c>
      <c r="P25" s="97">
        <v>38.5</v>
      </c>
      <c r="Q25" s="31">
        <v>28985.0</v>
      </c>
      <c r="R25" s="97">
        <v>10.7</v>
      </c>
      <c r="S25" s="52" t="s">
        <v>459</v>
      </c>
      <c r="T25" s="12"/>
      <c r="U25" s="12"/>
      <c r="V25" s="12"/>
      <c r="W25" s="12"/>
      <c r="X25" s="12"/>
      <c r="Y25" s="12"/>
    </row>
    <row r="26">
      <c r="A26" s="12"/>
      <c r="B26" s="12"/>
      <c r="C26" s="31" t="s">
        <v>460</v>
      </c>
      <c r="D26" s="107">
        <v>98.7</v>
      </c>
      <c r="E26" s="107">
        <v>0.2</v>
      </c>
      <c r="F26" s="107">
        <v>0.2</v>
      </c>
      <c r="G26" s="107">
        <v>1.1</v>
      </c>
      <c r="H26" s="108">
        <v>98.5</v>
      </c>
      <c r="I26" s="31" t="s">
        <v>461</v>
      </c>
      <c r="J26" s="31" t="s">
        <v>462</v>
      </c>
      <c r="K26" s="31" t="s">
        <v>425</v>
      </c>
      <c r="L26" s="31">
        <v>181.0</v>
      </c>
      <c r="M26" s="109">
        <v>7227.0</v>
      </c>
      <c r="N26" s="31" t="s">
        <v>463</v>
      </c>
      <c r="O26" s="31">
        <v>877262.0</v>
      </c>
      <c r="P26" s="97">
        <v>52.0</v>
      </c>
      <c r="Q26" s="31">
        <v>307758.0</v>
      </c>
      <c r="R26" s="97">
        <v>20.4</v>
      </c>
      <c r="S26" s="52" t="s">
        <v>464</v>
      </c>
      <c r="T26" s="12"/>
      <c r="U26" s="12"/>
      <c r="V26" s="12"/>
      <c r="W26" s="12"/>
      <c r="X26" s="12"/>
      <c r="Y26" s="12"/>
    </row>
    <row r="27">
      <c r="A27" s="12"/>
      <c r="B27" s="12"/>
      <c r="C27" s="31" t="s">
        <v>465</v>
      </c>
      <c r="D27" s="107">
        <v>97.6</v>
      </c>
      <c r="E27" s="107">
        <v>0.1</v>
      </c>
      <c r="F27" s="107">
        <v>0.2</v>
      </c>
      <c r="G27" s="107">
        <v>2.2</v>
      </c>
      <c r="H27" s="108">
        <v>97.5</v>
      </c>
      <c r="I27" s="31" t="s">
        <v>466</v>
      </c>
      <c r="J27" s="31" t="s">
        <v>467</v>
      </c>
      <c r="K27" s="31" t="s">
        <v>425</v>
      </c>
      <c r="L27" s="31">
        <v>341.0</v>
      </c>
      <c r="M27" s="109">
        <v>11444.0</v>
      </c>
      <c r="N27" s="31" t="s">
        <v>468</v>
      </c>
      <c r="O27" s="31">
        <v>9630554.0</v>
      </c>
      <c r="P27" s="97">
        <v>47.0</v>
      </c>
      <c r="Q27" s="31">
        <v>5516.0</v>
      </c>
      <c r="R27" s="97">
        <v>37.5</v>
      </c>
      <c r="S27" s="52" t="s">
        <v>469</v>
      </c>
      <c r="T27" s="12"/>
      <c r="U27" s="12"/>
      <c r="V27" s="12"/>
      <c r="W27" s="12"/>
      <c r="X27" s="12"/>
      <c r="Y27" s="12"/>
    </row>
    <row r="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2"/>
      <c r="S28" s="12"/>
      <c r="T28" s="12"/>
      <c r="U28" s="12"/>
      <c r="V28" s="12"/>
      <c r="W28" s="12"/>
      <c r="X28" s="12"/>
      <c r="Y28" s="12"/>
    </row>
    <row r="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2"/>
      <c r="S29" s="12"/>
      <c r="T29" s="12"/>
      <c r="U29" s="12"/>
      <c r="V29" s="12"/>
      <c r="W29" s="12"/>
      <c r="X29" s="12"/>
      <c r="Y29" s="12"/>
    </row>
    <row r="30">
      <c r="A30" s="33" t="s">
        <v>320</v>
      </c>
      <c r="B30" s="33" t="s">
        <v>195</v>
      </c>
      <c r="C30" s="33" t="s">
        <v>346</v>
      </c>
      <c r="D30" s="33" t="s">
        <v>347</v>
      </c>
      <c r="E30" s="33" t="s">
        <v>348</v>
      </c>
      <c r="F30" s="33" t="s">
        <v>349</v>
      </c>
      <c r="G30" s="33" t="s">
        <v>350</v>
      </c>
      <c r="H30" s="33" t="s">
        <v>351</v>
      </c>
      <c r="I30" s="33" t="s">
        <v>352</v>
      </c>
      <c r="J30" s="33" t="s">
        <v>353</v>
      </c>
      <c r="K30" s="33" t="s">
        <v>354</v>
      </c>
      <c r="L30" s="33" t="s">
        <v>355</v>
      </c>
      <c r="M30" s="33" t="s">
        <v>356</v>
      </c>
      <c r="N30" s="33" t="s">
        <v>357</v>
      </c>
      <c r="O30" s="33" t="s">
        <v>358</v>
      </c>
      <c r="P30" s="33" t="s">
        <v>359</v>
      </c>
      <c r="Q30" s="33" t="s">
        <v>360</v>
      </c>
      <c r="R30" s="94" t="s">
        <v>361</v>
      </c>
      <c r="S30" s="12"/>
      <c r="T30" s="12"/>
      <c r="U30" s="12"/>
      <c r="V30" s="12"/>
      <c r="W30" s="12"/>
      <c r="X30" s="12"/>
      <c r="Y30" s="12"/>
    </row>
    <row r="31">
      <c r="A31" s="33" t="s">
        <v>470</v>
      </c>
      <c r="B31" s="31" t="s">
        <v>471</v>
      </c>
      <c r="C31" s="31" t="s">
        <v>472</v>
      </c>
      <c r="D31" s="108">
        <v>0.98194325</v>
      </c>
      <c r="E31" s="108">
        <v>0.013327601</v>
      </c>
      <c r="F31" s="108">
        <v>0.0030094583</v>
      </c>
      <c r="G31" s="108">
        <v>0.015047291</v>
      </c>
      <c r="H31" s="108">
        <v>0.96861565</v>
      </c>
      <c r="I31" s="31" t="s">
        <v>473</v>
      </c>
      <c r="J31" s="31" t="s">
        <v>474</v>
      </c>
      <c r="K31" s="31" t="s">
        <v>368</v>
      </c>
      <c r="L31" s="31">
        <v>7357.0</v>
      </c>
      <c r="M31" s="31">
        <v>20741.0</v>
      </c>
      <c r="N31" s="31" t="s">
        <v>475</v>
      </c>
      <c r="O31" s="31">
        <v>1.0465369E7</v>
      </c>
      <c r="P31" s="97">
        <v>36.0</v>
      </c>
      <c r="Q31" s="31">
        <v>3656.0</v>
      </c>
      <c r="R31" s="97">
        <v>438.3</v>
      </c>
      <c r="S31" s="52" t="s">
        <v>476</v>
      </c>
      <c r="T31" s="12"/>
      <c r="U31" s="12"/>
      <c r="V31" s="12"/>
      <c r="W31" s="12"/>
      <c r="X31" s="12"/>
      <c r="Y31" s="12"/>
    </row>
    <row r="32">
      <c r="A32" s="12"/>
      <c r="B32" s="31" t="s">
        <v>477</v>
      </c>
      <c r="C32" s="31" t="s">
        <v>478</v>
      </c>
      <c r="D32" s="108">
        <v>0.9810834</v>
      </c>
      <c r="E32" s="108">
        <v>0.027944969</v>
      </c>
      <c r="F32" s="108">
        <v>0.003439381</v>
      </c>
      <c r="G32" s="108">
        <v>0.015477214</v>
      </c>
      <c r="H32" s="108">
        <v>0.9531384</v>
      </c>
      <c r="I32" s="31" t="s">
        <v>473</v>
      </c>
      <c r="J32" s="31" t="s">
        <v>479</v>
      </c>
      <c r="K32" s="31" t="s">
        <v>368</v>
      </c>
      <c r="L32" s="31">
        <v>3589.0</v>
      </c>
      <c r="M32" s="31">
        <v>20040.0</v>
      </c>
      <c r="N32" s="31" t="s">
        <v>480</v>
      </c>
      <c r="O32" s="31">
        <v>8937712.0</v>
      </c>
      <c r="P32" s="97">
        <v>32.5</v>
      </c>
      <c r="Q32" s="31">
        <v>3659.0</v>
      </c>
      <c r="R32" s="97">
        <v>224.8</v>
      </c>
      <c r="S32" s="52" t="s">
        <v>481</v>
      </c>
      <c r="T32" s="12"/>
      <c r="U32" s="12"/>
      <c r="V32" s="12"/>
      <c r="W32" s="12"/>
      <c r="X32" s="12"/>
      <c r="Y32" s="12"/>
    </row>
    <row r="33">
      <c r="A33" s="12"/>
      <c r="B33" s="31" t="s">
        <v>482</v>
      </c>
      <c r="C33" s="31" t="s">
        <v>483</v>
      </c>
      <c r="D33" s="108">
        <v>0.9810834</v>
      </c>
      <c r="E33" s="108">
        <v>0.22699913</v>
      </c>
      <c r="F33" s="108">
        <v>0.003439381</v>
      </c>
      <c r="G33" s="108">
        <v>0.015477214</v>
      </c>
      <c r="H33" s="108">
        <v>0.7540843</v>
      </c>
      <c r="I33" s="31" t="s">
        <v>473</v>
      </c>
      <c r="J33" s="31" t="s">
        <v>484</v>
      </c>
      <c r="K33" s="31" t="s">
        <v>368</v>
      </c>
      <c r="L33" s="31">
        <v>5731.0</v>
      </c>
      <c r="M33" s="31">
        <v>29281.0</v>
      </c>
      <c r="N33" s="31" t="s">
        <v>485</v>
      </c>
      <c r="O33" s="31">
        <v>108627.0</v>
      </c>
      <c r="P33" s="97">
        <v>36.0</v>
      </c>
      <c r="Q33" s="31">
        <v>3664.0</v>
      </c>
      <c r="R33" s="97">
        <v>260.4</v>
      </c>
      <c r="S33" s="52" t="s">
        <v>486</v>
      </c>
      <c r="T33" s="12"/>
      <c r="U33" s="12"/>
      <c r="V33" s="12"/>
      <c r="W33" s="12"/>
      <c r="X33" s="12"/>
      <c r="Y33" s="12"/>
    </row>
    <row r="34">
      <c r="A34" s="12"/>
      <c r="B34" s="31" t="s">
        <v>487</v>
      </c>
      <c r="C34" s="31" t="s">
        <v>488</v>
      </c>
      <c r="D34" s="108">
        <v>0.9785039</v>
      </c>
      <c r="E34" s="108">
        <v>0.015047291</v>
      </c>
      <c r="F34" s="108">
        <v>0.004299226</v>
      </c>
      <c r="G34" s="108">
        <v>0.017196905</v>
      </c>
      <c r="H34" s="108">
        <v>0.9634566</v>
      </c>
      <c r="I34" s="31" t="s">
        <v>473</v>
      </c>
      <c r="J34" s="31" t="s">
        <v>489</v>
      </c>
      <c r="K34" s="31" t="s">
        <v>368</v>
      </c>
      <c r="L34" s="31">
        <v>3989.0</v>
      </c>
      <c r="M34" s="31">
        <v>21004.0</v>
      </c>
      <c r="N34" s="31" t="s">
        <v>490</v>
      </c>
      <c r="O34" s="31">
        <v>144985.0</v>
      </c>
      <c r="P34" s="97">
        <v>34.5</v>
      </c>
      <c r="Q34" s="31">
        <v>102211.0</v>
      </c>
      <c r="R34" s="97">
        <v>913.0</v>
      </c>
      <c r="S34" s="52" t="s">
        <v>491</v>
      </c>
      <c r="T34" s="12"/>
      <c r="U34" s="12"/>
      <c r="V34" s="12"/>
      <c r="W34" s="12"/>
      <c r="X34" s="12"/>
      <c r="Y34" s="12"/>
    </row>
    <row r="35">
      <c r="A35" s="12"/>
      <c r="B35" s="31" t="s">
        <v>492</v>
      </c>
      <c r="C35" s="31" t="s">
        <v>493</v>
      </c>
      <c r="D35" s="108">
        <v>0.9922386</v>
      </c>
      <c r="E35" s="108">
        <v>0.018382354</v>
      </c>
      <c r="F35" s="108">
        <v>0.0010212419</v>
      </c>
      <c r="G35" s="108">
        <v>0.006740196</v>
      </c>
      <c r="H35" s="108">
        <v>0.9738562</v>
      </c>
      <c r="I35" s="31" t="s">
        <v>494</v>
      </c>
      <c r="J35" s="31" t="s">
        <v>495</v>
      </c>
      <c r="K35" s="31" t="s">
        <v>368</v>
      </c>
      <c r="L35" s="31">
        <v>4880.0</v>
      </c>
      <c r="M35" s="31">
        <v>28738.0</v>
      </c>
      <c r="N35" s="31" t="s">
        <v>496</v>
      </c>
      <c r="O35" s="31">
        <v>7711345.0</v>
      </c>
      <c r="P35" s="97">
        <v>43.5</v>
      </c>
      <c r="Q35" s="31">
        <v>39947.0</v>
      </c>
      <c r="R35" s="97">
        <v>373.8</v>
      </c>
      <c r="S35" s="52" t="s">
        <v>497</v>
      </c>
      <c r="T35" s="12"/>
      <c r="U35" s="12"/>
      <c r="V35" s="12"/>
      <c r="W35" s="12"/>
      <c r="X35" s="12"/>
      <c r="Y35" s="12"/>
    </row>
    <row r="36">
      <c r="A36" s="12"/>
      <c r="B36" s="31" t="s">
        <v>498</v>
      </c>
      <c r="C36" s="31" t="s">
        <v>499</v>
      </c>
      <c r="D36" s="108">
        <v>0.99312127</v>
      </c>
      <c r="E36" s="108">
        <v>0.013757524</v>
      </c>
      <c r="F36" s="108">
        <v>0.0017196905</v>
      </c>
      <c r="G36" s="108">
        <v>0.005159071</v>
      </c>
      <c r="H36" s="108">
        <v>0.97936374</v>
      </c>
      <c r="I36" s="31" t="s">
        <v>473</v>
      </c>
      <c r="J36" s="31" t="s">
        <v>500</v>
      </c>
      <c r="K36" s="31" t="s">
        <v>368</v>
      </c>
      <c r="L36" s="31">
        <v>1893.0</v>
      </c>
      <c r="M36" s="31">
        <v>23135.0</v>
      </c>
      <c r="N36" s="31" t="s">
        <v>501</v>
      </c>
      <c r="O36" s="31">
        <v>255416.0</v>
      </c>
      <c r="P36" s="97">
        <v>37.5</v>
      </c>
      <c r="Q36" s="31">
        <v>3760.0</v>
      </c>
      <c r="R36" s="97">
        <v>227.4</v>
      </c>
      <c r="S36" s="12" t="s">
        <v>502</v>
      </c>
      <c r="T36" s="12"/>
      <c r="U36" s="12"/>
      <c r="V36" s="12"/>
      <c r="W36" s="12"/>
      <c r="X36" s="12"/>
      <c r="Y36" s="12"/>
    </row>
    <row r="37">
      <c r="A37" s="12"/>
      <c r="B37" s="31" t="s">
        <v>503</v>
      </c>
      <c r="C37" s="31" t="s">
        <v>504</v>
      </c>
      <c r="D37" s="108">
        <v>0.99264705</v>
      </c>
      <c r="E37" s="108">
        <v>0.013480392</v>
      </c>
      <c r="F37" s="108">
        <v>6.127451E-4</v>
      </c>
      <c r="G37" s="108">
        <v>0.006740196</v>
      </c>
      <c r="H37" s="108">
        <v>0.9791667</v>
      </c>
      <c r="I37" s="31" t="s">
        <v>494</v>
      </c>
      <c r="J37" s="31" t="s">
        <v>505</v>
      </c>
      <c r="K37" s="31" t="s">
        <v>368</v>
      </c>
      <c r="L37" s="31">
        <v>4463.0</v>
      </c>
      <c r="M37" s="31">
        <v>25535.0</v>
      </c>
      <c r="N37" s="31" t="s">
        <v>506</v>
      </c>
      <c r="O37" s="31">
        <v>2.1988513E7</v>
      </c>
      <c r="P37" s="97">
        <v>46.0</v>
      </c>
      <c r="Q37" s="31">
        <v>15368.0</v>
      </c>
      <c r="R37" s="97">
        <v>271.2</v>
      </c>
      <c r="S37" s="12" t="s">
        <v>507</v>
      </c>
      <c r="T37" s="12"/>
      <c r="U37" s="12"/>
      <c r="V37" s="12"/>
      <c r="W37" s="12"/>
      <c r="X37" s="12"/>
      <c r="Y37" s="12"/>
    </row>
    <row r="38">
      <c r="A38" s="12"/>
      <c r="B38" s="31" t="s">
        <v>508</v>
      </c>
      <c r="C38" s="31" t="s">
        <v>509</v>
      </c>
      <c r="D38" s="108">
        <v>0.98937756</v>
      </c>
      <c r="E38" s="108">
        <v>0.015095043</v>
      </c>
      <c r="F38" s="108">
        <v>0.0018635856</v>
      </c>
      <c r="G38" s="108">
        <v>0.008758852</v>
      </c>
      <c r="H38" s="108">
        <v>0.9742825</v>
      </c>
      <c r="I38" s="31" t="s">
        <v>510</v>
      </c>
      <c r="J38" s="31" t="s">
        <v>511</v>
      </c>
      <c r="K38" s="31" t="s">
        <v>368</v>
      </c>
      <c r="L38" s="31">
        <v>3843.0</v>
      </c>
      <c r="M38" s="31">
        <v>25037.0</v>
      </c>
      <c r="N38" s="31" t="s">
        <v>512</v>
      </c>
      <c r="O38" s="31">
        <v>34090.0</v>
      </c>
      <c r="P38" s="97">
        <v>31.0</v>
      </c>
      <c r="Q38" s="31">
        <v>3827.0</v>
      </c>
      <c r="R38" s="97">
        <v>530.8</v>
      </c>
      <c r="S38" s="12" t="s">
        <v>513</v>
      </c>
      <c r="T38" s="12"/>
      <c r="U38" s="12"/>
      <c r="V38" s="12"/>
      <c r="W38" s="12"/>
      <c r="X38" s="12"/>
      <c r="Y38" s="12"/>
    </row>
    <row r="39">
      <c r="A39" s="12"/>
      <c r="B39" s="31" t="s">
        <v>514</v>
      </c>
      <c r="C39" s="31" t="s">
        <v>515</v>
      </c>
      <c r="D39" s="108">
        <v>0.99680674</v>
      </c>
      <c r="E39" s="108">
        <v>0.028571429</v>
      </c>
      <c r="F39" s="108">
        <v>8.4033614E-4</v>
      </c>
      <c r="G39" s="108">
        <v>0.002352941</v>
      </c>
      <c r="H39" s="108">
        <v>0.9682353</v>
      </c>
      <c r="I39" s="31" t="s">
        <v>516</v>
      </c>
      <c r="J39" s="31" t="s">
        <v>517</v>
      </c>
      <c r="K39" s="31" t="s">
        <v>368</v>
      </c>
      <c r="L39" s="31">
        <v>3886.0</v>
      </c>
      <c r="M39" s="31">
        <v>34094.0</v>
      </c>
      <c r="N39" s="31" t="s">
        <v>518</v>
      </c>
      <c r="O39" s="31">
        <v>64201.0</v>
      </c>
      <c r="P39" s="97">
        <v>40.0</v>
      </c>
      <c r="Q39" s="31">
        <v>49451.0</v>
      </c>
      <c r="R39" s="97">
        <v>2400.0</v>
      </c>
      <c r="S39" s="12" t="s">
        <v>519</v>
      </c>
      <c r="T39" s="12"/>
      <c r="U39" s="12"/>
      <c r="V39" s="12"/>
      <c r="W39" s="12"/>
      <c r="X39" s="12"/>
      <c r="Y39" s="12"/>
    </row>
    <row r="40">
      <c r="A40" s="12"/>
      <c r="B40" s="31" t="s">
        <v>520</v>
      </c>
      <c r="C40" s="31" t="s">
        <v>521</v>
      </c>
      <c r="D40" s="108">
        <v>0.9870588</v>
      </c>
      <c r="E40" s="108">
        <v>0.022857143</v>
      </c>
      <c r="F40" s="108">
        <v>0.0010084034</v>
      </c>
      <c r="G40" s="108">
        <v>0.0119327735</v>
      </c>
      <c r="H40" s="108">
        <v>0.9642017</v>
      </c>
      <c r="I40" s="31" t="s">
        <v>516</v>
      </c>
      <c r="J40" s="31" t="s">
        <v>522</v>
      </c>
      <c r="K40" s="31" t="s">
        <v>368</v>
      </c>
      <c r="L40" s="31">
        <v>4046.0</v>
      </c>
      <c r="M40" s="31">
        <v>26453.0</v>
      </c>
      <c r="N40" s="31" t="s">
        <v>523</v>
      </c>
      <c r="O40" s="31">
        <v>60083.0</v>
      </c>
      <c r="P40" s="97">
        <v>34.5</v>
      </c>
      <c r="Q40" s="31">
        <v>28526.0</v>
      </c>
      <c r="R40" s="97">
        <v>926.4</v>
      </c>
      <c r="S40" s="12" t="s">
        <v>524</v>
      </c>
      <c r="T40" s="12"/>
      <c r="U40" s="12"/>
      <c r="V40" s="12"/>
      <c r="W40" s="12"/>
      <c r="X40" s="12"/>
      <c r="Y40" s="12"/>
    </row>
    <row r="41">
      <c r="A41" s="12"/>
      <c r="B41" s="31" t="s">
        <v>525</v>
      </c>
      <c r="C41" s="31" t="s">
        <v>526</v>
      </c>
      <c r="D41" s="108">
        <v>0.9702602</v>
      </c>
      <c r="E41" s="108">
        <v>0.024783147</v>
      </c>
      <c r="F41" s="108">
        <v>0.0055762082</v>
      </c>
      <c r="G41" s="108">
        <v>0.024163568</v>
      </c>
      <c r="H41" s="108">
        <v>0.94547707</v>
      </c>
      <c r="I41" s="31" t="s">
        <v>527</v>
      </c>
      <c r="J41" s="31" t="s">
        <v>528</v>
      </c>
      <c r="K41" s="31" t="s">
        <v>368</v>
      </c>
      <c r="L41" s="31">
        <v>2999.0</v>
      </c>
      <c r="M41" s="31">
        <v>20488.0</v>
      </c>
      <c r="N41" s="31" t="s">
        <v>529</v>
      </c>
      <c r="O41" s="31">
        <v>2136418.0</v>
      </c>
      <c r="P41" s="97">
        <v>38.5</v>
      </c>
      <c r="Q41" s="31">
        <v>210225.0</v>
      </c>
      <c r="R41" s="97">
        <v>408.1</v>
      </c>
      <c r="S41" s="12" t="s">
        <v>530</v>
      </c>
      <c r="T41" s="12"/>
      <c r="U41" s="12"/>
      <c r="V41" s="12"/>
      <c r="W41" s="12"/>
      <c r="X41" s="12"/>
      <c r="Y41" s="12"/>
    </row>
    <row r="4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92"/>
      <c r="S42" s="12"/>
      <c r="T42" s="12"/>
      <c r="U42" s="12"/>
      <c r="V42" s="12"/>
      <c r="W42" s="12"/>
      <c r="X42" s="12"/>
      <c r="Y42" s="12"/>
    </row>
    <row r="4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92"/>
      <c r="S43" s="12"/>
      <c r="T43" s="12"/>
      <c r="U43" s="12"/>
      <c r="V43" s="12"/>
      <c r="W43" s="12"/>
      <c r="X43" s="12"/>
      <c r="Y43" s="12"/>
    </row>
    <row r="4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92"/>
      <c r="S44" s="12"/>
      <c r="T44" s="12"/>
      <c r="U44" s="12"/>
      <c r="V44" s="12"/>
      <c r="W44" s="12"/>
      <c r="X44" s="12"/>
      <c r="Y44" s="12"/>
    </row>
    <row r="4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92"/>
      <c r="S45" s="12"/>
      <c r="T45" s="12"/>
      <c r="U45" s="12"/>
      <c r="V45" s="12"/>
      <c r="W45" s="12"/>
      <c r="X45" s="12"/>
      <c r="Y45" s="1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92"/>
      <c r="S46" s="12"/>
      <c r="T46" s="12"/>
      <c r="U46" s="12"/>
      <c r="V46" s="12"/>
      <c r="W46" s="12"/>
      <c r="X46" s="12"/>
      <c r="Y46" s="1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92"/>
      <c r="S47" s="12"/>
      <c r="T47" s="12"/>
      <c r="U47" s="12"/>
      <c r="V47" s="12"/>
      <c r="W47" s="12"/>
      <c r="X47" s="12"/>
      <c r="Y47" s="1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92"/>
      <c r="S48" s="12"/>
      <c r="T48" s="12"/>
      <c r="U48" s="12"/>
      <c r="V48" s="12"/>
      <c r="W48" s="12"/>
      <c r="X48" s="12"/>
      <c r="Y48" s="12"/>
    </row>
    <row r="4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92"/>
      <c r="S49" s="12"/>
      <c r="T49" s="12"/>
      <c r="U49" s="12"/>
      <c r="V49" s="12"/>
      <c r="W49" s="12"/>
      <c r="X49" s="12"/>
      <c r="Y49" s="1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92"/>
      <c r="S50" s="12"/>
      <c r="T50" s="12"/>
      <c r="U50" s="12"/>
      <c r="V50" s="12"/>
      <c r="W50" s="12"/>
      <c r="X50" s="12"/>
      <c r="Y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92"/>
      <c r="S51" s="12"/>
      <c r="T51" s="12"/>
      <c r="U51" s="12"/>
      <c r="V51" s="12"/>
      <c r="W51" s="12"/>
      <c r="X51" s="12"/>
      <c r="Y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92"/>
      <c r="S52" s="12"/>
      <c r="T52" s="12"/>
      <c r="U52" s="12"/>
      <c r="V52" s="12"/>
      <c r="W52" s="12"/>
      <c r="X52" s="12"/>
      <c r="Y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92"/>
      <c r="S53" s="12"/>
      <c r="T53" s="12"/>
      <c r="U53" s="12"/>
      <c r="V53" s="12"/>
      <c r="W53" s="12"/>
      <c r="X53" s="12"/>
      <c r="Y53" s="1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92"/>
      <c r="S54" s="12"/>
      <c r="T54" s="12"/>
      <c r="U54" s="12"/>
      <c r="V54" s="12"/>
      <c r="W54" s="12"/>
      <c r="X54" s="12"/>
      <c r="Y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92"/>
      <c r="S55" s="12"/>
      <c r="T55" s="12"/>
      <c r="U55" s="12"/>
      <c r="V55" s="12"/>
      <c r="W55" s="12"/>
      <c r="X55" s="12"/>
      <c r="Y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92"/>
      <c r="S56" s="12"/>
      <c r="T56" s="12"/>
      <c r="U56" s="12"/>
      <c r="V56" s="12"/>
      <c r="W56" s="12"/>
      <c r="X56" s="12"/>
      <c r="Y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2"/>
      <c r="S57" s="12"/>
      <c r="T57" s="12"/>
      <c r="U57" s="12"/>
      <c r="V57" s="12"/>
      <c r="W57" s="12"/>
      <c r="X57" s="12"/>
      <c r="Y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2"/>
      <c r="S58" s="12"/>
      <c r="T58" s="12"/>
      <c r="U58" s="12"/>
      <c r="V58" s="12"/>
      <c r="W58" s="12"/>
      <c r="X58" s="12"/>
      <c r="Y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2"/>
      <c r="S59" s="12"/>
      <c r="T59" s="12"/>
      <c r="U59" s="12"/>
      <c r="V59" s="12"/>
      <c r="W59" s="12"/>
      <c r="X59" s="12"/>
      <c r="Y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92"/>
      <c r="S60" s="12"/>
      <c r="T60" s="12"/>
      <c r="U60" s="12"/>
      <c r="V60" s="12"/>
      <c r="W60" s="12"/>
      <c r="X60" s="12"/>
      <c r="Y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2"/>
      <c r="S61" s="12"/>
      <c r="T61" s="12"/>
      <c r="U61" s="12"/>
      <c r="V61" s="12"/>
      <c r="W61" s="12"/>
      <c r="X61" s="12"/>
      <c r="Y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92"/>
      <c r="S62" s="12"/>
      <c r="T62" s="12"/>
      <c r="U62" s="12"/>
      <c r="V62" s="12"/>
      <c r="W62" s="12"/>
      <c r="X62" s="12"/>
      <c r="Y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2"/>
      <c r="S63" s="12"/>
      <c r="T63" s="12"/>
      <c r="U63" s="12"/>
      <c r="V63" s="12"/>
      <c r="W63" s="12"/>
      <c r="X63" s="12"/>
      <c r="Y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2"/>
      <c r="S64" s="12"/>
      <c r="T64" s="12"/>
      <c r="U64" s="12"/>
      <c r="V64" s="12"/>
      <c r="W64" s="12"/>
      <c r="X64" s="12"/>
      <c r="Y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92"/>
      <c r="S65" s="12"/>
      <c r="T65" s="12"/>
      <c r="U65" s="12"/>
      <c r="V65" s="12"/>
      <c r="W65" s="12"/>
      <c r="X65" s="12"/>
      <c r="Y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92"/>
      <c r="S66" s="12"/>
      <c r="T66" s="12"/>
      <c r="U66" s="12"/>
      <c r="V66" s="12"/>
      <c r="W66" s="12"/>
      <c r="X66" s="12"/>
      <c r="Y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2"/>
      <c r="S67" s="12"/>
      <c r="T67" s="12"/>
      <c r="U67" s="12"/>
      <c r="V67" s="12"/>
      <c r="W67" s="12"/>
      <c r="X67" s="12"/>
      <c r="Y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2"/>
      <c r="S68" s="12"/>
      <c r="T68" s="12"/>
      <c r="U68" s="12"/>
      <c r="V68" s="12"/>
      <c r="W68" s="12"/>
      <c r="X68" s="12"/>
      <c r="Y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2"/>
      <c r="S69" s="12"/>
      <c r="T69" s="12"/>
      <c r="U69" s="12"/>
      <c r="V69" s="12"/>
      <c r="W69" s="12"/>
      <c r="X69" s="12"/>
      <c r="Y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2"/>
      <c r="S70" s="12"/>
      <c r="T70" s="12"/>
      <c r="U70" s="12"/>
      <c r="V70" s="12"/>
      <c r="W70" s="12"/>
      <c r="X70" s="12"/>
      <c r="Y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2"/>
      <c r="S71" s="12"/>
      <c r="T71" s="12"/>
      <c r="U71" s="12"/>
      <c r="V71" s="12"/>
      <c r="W71" s="12"/>
      <c r="X71" s="12"/>
      <c r="Y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2"/>
      <c r="S72" s="12"/>
      <c r="T72" s="12"/>
      <c r="U72" s="12"/>
      <c r="V72" s="12"/>
      <c r="W72" s="12"/>
      <c r="X72" s="12"/>
      <c r="Y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2"/>
      <c r="S73" s="12"/>
      <c r="T73" s="12"/>
      <c r="U73" s="12"/>
      <c r="V73" s="12"/>
      <c r="W73" s="12"/>
      <c r="X73" s="12"/>
      <c r="Y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92"/>
      <c r="S74" s="12"/>
      <c r="T74" s="12"/>
      <c r="U74" s="12"/>
      <c r="V74" s="12"/>
      <c r="W74" s="12"/>
      <c r="X74" s="12"/>
      <c r="Y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2"/>
      <c r="S75" s="12"/>
      <c r="T75" s="12"/>
      <c r="U75" s="12"/>
      <c r="V75" s="12"/>
      <c r="W75" s="12"/>
      <c r="X75" s="12"/>
      <c r="Y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2"/>
      <c r="S76" s="12"/>
      <c r="T76" s="12"/>
      <c r="U76" s="12"/>
      <c r="V76" s="12"/>
      <c r="W76" s="12"/>
      <c r="X76" s="12"/>
      <c r="Y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2"/>
      <c r="S77" s="12"/>
      <c r="T77" s="12"/>
      <c r="U77" s="12"/>
      <c r="V77" s="12"/>
      <c r="W77" s="12"/>
      <c r="X77" s="12"/>
      <c r="Y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2"/>
      <c r="S78" s="12"/>
      <c r="T78" s="12"/>
      <c r="U78" s="12"/>
      <c r="V78" s="12"/>
      <c r="W78" s="12"/>
      <c r="X78" s="12"/>
      <c r="Y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2"/>
      <c r="S79" s="12"/>
      <c r="T79" s="12"/>
      <c r="U79" s="12"/>
      <c r="V79" s="12"/>
      <c r="W79" s="12"/>
      <c r="X79" s="12"/>
      <c r="Y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2"/>
      <c r="S80" s="12"/>
      <c r="T80" s="12"/>
      <c r="U80" s="12"/>
      <c r="V80" s="12"/>
      <c r="W80" s="12"/>
      <c r="X80" s="12"/>
      <c r="Y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2"/>
      <c r="S81" s="12"/>
      <c r="T81" s="12"/>
      <c r="U81" s="12"/>
      <c r="V81" s="12"/>
      <c r="W81" s="12"/>
      <c r="X81" s="12"/>
      <c r="Y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2"/>
      <c r="S82" s="12"/>
      <c r="T82" s="12"/>
      <c r="U82" s="12"/>
      <c r="V82" s="12"/>
      <c r="W82" s="12"/>
      <c r="X82" s="12"/>
      <c r="Y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2"/>
      <c r="S83" s="12"/>
      <c r="T83" s="12"/>
      <c r="U83" s="12"/>
      <c r="V83" s="12"/>
      <c r="W83" s="12"/>
      <c r="X83" s="12"/>
      <c r="Y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92"/>
      <c r="S84" s="12"/>
      <c r="T84" s="12"/>
      <c r="U84" s="12"/>
      <c r="V84" s="12"/>
      <c r="W84" s="12"/>
      <c r="X84" s="12"/>
      <c r="Y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92"/>
      <c r="S85" s="12"/>
      <c r="T85" s="12"/>
      <c r="U85" s="12"/>
      <c r="V85" s="12"/>
      <c r="W85" s="12"/>
      <c r="X85" s="12"/>
      <c r="Y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92"/>
      <c r="S86" s="12"/>
      <c r="T86" s="12"/>
      <c r="U86" s="12"/>
      <c r="V86" s="12"/>
      <c r="W86" s="12"/>
      <c r="X86" s="12"/>
      <c r="Y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92"/>
      <c r="S87" s="12"/>
      <c r="T87" s="12"/>
      <c r="U87" s="12"/>
      <c r="V87" s="12"/>
      <c r="W87" s="12"/>
      <c r="X87" s="12"/>
      <c r="Y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92"/>
      <c r="S88" s="12"/>
      <c r="T88" s="12"/>
      <c r="U88" s="12"/>
      <c r="V88" s="12"/>
      <c r="W88" s="12"/>
      <c r="X88" s="12"/>
      <c r="Y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92"/>
      <c r="S89" s="12"/>
      <c r="T89" s="12"/>
      <c r="U89" s="12"/>
      <c r="V89" s="12"/>
      <c r="W89" s="12"/>
      <c r="X89" s="12"/>
      <c r="Y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92"/>
      <c r="S90" s="12"/>
      <c r="T90" s="12"/>
      <c r="U90" s="12"/>
      <c r="V90" s="12"/>
      <c r="W90" s="12"/>
      <c r="X90" s="12"/>
      <c r="Y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92"/>
      <c r="S91" s="12"/>
      <c r="T91" s="12"/>
      <c r="U91" s="12"/>
      <c r="V91" s="12"/>
      <c r="W91" s="12"/>
      <c r="X91" s="12"/>
      <c r="Y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92"/>
      <c r="S92" s="12"/>
      <c r="T92" s="12"/>
      <c r="U92" s="12"/>
      <c r="V92" s="12"/>
      <c r="W92" s="12"/>
      <c r="X92" s="12"/>
      <c r="Y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92"/>
      <c r="S93" s="12"/>
      <c r="T93" s="12"/>
      <c r="U93" s="12"/>
      <c r="V93" s="12"/>
      <c r="W93" s="12"/>
      <c r="X93" s="12"/>
      <c r="Y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2"/>
      <c r="S94" s="12"/>
      <c r="T94" s="12"/>
      <c r="U94" s="12"/>
      <c r="V94" s="12"/>
      <c r="W94" s="12"/>
      <c r="X94" s="12"/>
      <c r="Y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2"/>
      <c r="S95" s="12"/>
      <c r="T95" s="12"/>
      <c r="U95" s="12"/>
      <c r="V95" s="12"/>
      <c r="W95" s="12"/>
      <c r="X95" s="12"/>
      <c r="Y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2"/>
      <c r="S96" s="12"/>
      <c r="T96" s="12"/>
      <c r="U96" s="12"/>
      <c r="V96" s="12"/>
      <c r="W96" s="12"/>
      <c r="X96" s="12"/>
      <c r="Y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2"/>
      <c r="S97" s="12"/>
      <c r="T97" s="12"/>
      <c r="U97" s="12"/>
      <c r="V97" s="12"/>
      <c r="W97" s="12"/>
      <c r="X97" s="12"/>
      <c r="Y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2"/>
      <c r="S98" s="12"/>
      <c r="T98" s="12"/>
      <c r="U98" s="12"/>
      <c r="V98" s="12"/>
      <c r="W98" s="12"/>
      <c r="X98" s="12"/>
      <c r="Y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92"/>
      <c r="S99" s="12"/>
      <c r="T99" s="12"/>
      <c r="U99" s="12"/>
      <c r="V99" s="12"/>
      <c r="W99" s="12"/>
      <c r="X99" s="12"/>
      <c r="Y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92"/>
      <c r="S100" s="12"/>
      <c r="T100" s="12"/>
      <c r="U100" s="12"/>
      <c r="V100" s="12"/>
      <c r="W100" s="12"/>
      <c r="X100" s="12"/>
      <c r="Y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2"/>
      <c r="S101" s="12"/>
      <c r="T101" s="12"/>
      <c r="U101" s="12"/>
      <c r="V101" s="12"/>
      <c r="W101" s="12"/>
      <c r="X101" s="12"/>
      <c r="Y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92"/>
      <c r="S102" s="12"/>
      <c r="T102" s="12"/>
      <c r="U102" s="12"/>
      <c r="V102" s="12"/>
      <c r="W102" s="12"/>
      <c r="X102" s="12"/>
      <c r="Y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2"/>
      <c r="S103" s="12"/>
      <c r="T103" s="12"/>
      <c r="U103" s="12"/>
      <c r="V103" s="12"/>
      <c r="W103" s="12"/>
      <c r="X103" s="12"/>
      <c r="Y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2"/>
      <c r="S104" s="12"/>
      <c r="T104" s="12"/>
      <c r="U104" s="12"/>
      <c r="V104" s="12"/>
      <c r="W104" s="12"/>
      <c r="X104" s="12"/>
      <c r="Y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92"/>
      <c r="S105" s="12"/>
      <c r="T105" s="12"/>
      <c r="U105" s="12"/>
      <c r="V105" s="12"/>
      <c r="W105" s="12"/>
      <c r="X105" s="12"/>
      <c r="Y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2"/>
      <c r="S106" s="12"/>
      <c r="T106" s="12"/>
      <c r="U106" s="12"/>
      <c r="V106" s="12"/>
      <c r="W106" s="12"/>
      <c r="X106" s="12"/>
      <c r="Y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92"/>
      <c r="S107" s="12"/>
      <c r="T107" s="12"/>
      <c r="U107" s="12"/>
      <c r="V107" s="12"/>
      <c r="W107" s="12"/>
      <c r="X107" s="12"/>
      <c r="Y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2"/>
      <c r="S108" s="12"/>
      <c r="T108" s="12"/>
      <c r="U108" s="12"/>
      <c r="V108" s="12"/>
      <c r="W108" s="12"/>
      <c r="X108" s="12"/>
      <c r="Y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2"/>
      <c r="S109" s="12"/>
      <c r="T109" s="12"/>
      <c r="U109" s="12"/>
      <c r="V109" s="12"/>
      <c r="W109" s="12"/>
      <c r="X109" s="12"/>
      <c r="Y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2"/>
      <c r="S110" s="12"/>
      <c r="T110" s="12"/>
      <c r="U110" s="12"/>
      <c r="V110" s="12"/>
      <c r="W110" s="12"/>
      <c r="X110" s="12"/>
      <c r="Y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2"/>
      <c r="S111" s="12"/>
      <c r="T111" s="12"/>
      <c r="U111" s="12"/>
      <c r="V111" s="12"/>
      <c r="W111" s="12"/>
      <c r="X111" s="12"/>
      <c r="Y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2"/>
      <c r="S112" s="12"/>
      <c r="T112" s="12"/>
      <c r="U112" s="12"/>
      <c r="V112" s="12"/>
      <c r="W112" s="12"/>
      <c r="X112" s="12"/>
      <c r="Y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92"/>
      <c r="S113" s="12"/>
      <c r="T113" s="12"/>
      <c r="U113" s="12"/>
      <c r="V113" s="12"/>
      <c r="W113" s="12"/>
      <c r="X113" s="12"/>
      <c r="Y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2"/>
      <c r="S114" s="12"/>
      <c r="T114" s="12"/>
      <c r="U114" s="12"/>
      <c r="V114" s="12"/>
      <c r="W114" s="12"/>
      <c r="X114" s="12"/>
      <c r="Y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2"/>
      <c r="S115" s="12"/>
      <c r="T115" s="12"/>
      <c r="U115" s="12"/>
      <c r="V115" s="12"/>
      <c r="W115" s="12"/>
      <c r="X115" s="12"/>
      <c r="Y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2"/>
      <c r="S116" s="12"/>
      <c r="T116" s="12"/>
      <c r="U116" s="12"/>
      <c r="V116" s="12"/>
      <c r="W116" s="12"/>
      <c r="X116" s="12"/>
      <c r="Y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2"/>
      <c r="S117" s="12"/>
      <c r="T117" s="12"/>
      <c r="U117" s="12"/>
      <c r="V117" s="12"/>
      <c r="W117" s="12"/>
      <c r="X117" s="12"/>
      <c r="Y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2"/>
      <c r="S118" s="12"/>
      <c r="T118" s="12"/>
      <c r="U118" s="12"/>
      <c r="V118" s="12"/>
      <c r="W118" s="12"/>
      <c r="X118" s="12"/>
      <c r="Y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92"/>
      <c r="S119" s="12"/>
      <c r="T119" s="12"/>
      <c r="U119" s="12"/>
      <c r="V119" s="12"/>
      <c r="W119" s="12"/>
      <c r="X119" s="12"/>
      <c r="Y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92"/>
      <c r="S120" s="12"/>
      <c r="T120" s="12"/>
      <c r="U120" s="12"/>
      <c r="V120" s="12"/>
      <c r="W120" s="12"/>
      <c r="X120" s="12"/>
      <c r="Y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92"/>
      <c r="S121" s="12"/>
      <c r="T121" s="12"/>
      <c r="U121" s="12"/>
      <c r="V121" s="12"/>
      <c r="W121" s="12"/>
      <c r="X121" s="12"/>
      <c r="Y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2"/>
      <c r="S122" s="12"/>
      <c r="T122" s="12"/>
      <c r="U122" s="12"/>
      <c r="V122" s="12"/>
      <c r="W122" s="12"/>
      <c r="X122" s="12"/>
      <c r="Y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92"/>
      <c r="S123" s="12"/>
      <c r="T123" s="12"/>
      <c r="U123" s="12"/>
      <c r="V123" s="12"/>
      <c r="W123" s="12"/>
      <c r="X123" s="12"/>
      <c r="Y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2"/>
      <c r="S124" s="12"/>
      <c r="T124" s="12"/>
      <c r="U124" s="12"/>
      <c r="V124" s="12"/>
      <c r="W124" s="12"/>
      <c r="X124" s="12"/>
      <c r="Y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92"/>
      <c r="S125" s="12"/>
      <c r="T125" s="12"/>
      <c r="U125" s="12"/>
      <c r="V125" s="12"/>
      <c r="W125" s="12"/>
      <c r="X125" s="12"/>
      <c r="Y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92"/>
      <c r="S126" s="12"/>
      <c r="T126" s="12"/>
      <c r="U126" s="12"/>
      <c r="V126" s="12"/>
      <c r="W126" s="12"/>
      <c r="X126" s="12"/>
      <c r="Y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92"/>
      <c r="S127" s="12"/>
      <c r="T127" s="12"/>
      <c r="U127" s="12"/>
      <c r="V127" s="12"/>
      <c r="W127" s="12"/>
      <c r="X127" s="12"/>
      <c r="Y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92"/>
      <c r="S128" s="12"/>
      <c r="T128" s="12"/>
      <c r="U128" s="12"/>
      <c r="V128" s="12"/>
      <c r="W128" s="12"/>
      <c r="X128" s="12"/>
      <c r="Y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92"/>
      <c r="S129" s="12"/>
      <c r="T129" s="12"/>
      <c r="U129" s="12"/>
      <c r="V129" s="12"/>
      <c r="W129" s="12"/>
      <c r="X129" s="12"/>
      <c r="Y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92"/>
      <c r="S130" s="12"/>
      <c r="T130" s="12"/>
      <c r="U130" s="12"/>
      <c r="V130" s="12"/>
      <c r="W130" s="12"/>
      <c r="X130" s="12"/>
      <c r="Y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92"/>
      <c r="S131" s="12"/>
      <c r="T131" s="12"/>
      <c r="U131" s="12"/>
      <c r="V131" s="12"/>
      <c r="W131" s="12"/>
      <c r="X131" s="12"/>
      <c r="Y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92"/>
      <c r="S132" s="12"/>
      <c r="T132" s="12"/>
      <c r="U132" s="12"/>
      <c r="V132" s="12"/>
      <c r="W132" s="12"/>
      <c r="X132" s="12"/>
      <c r="Y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92"/>
      <c r="S133" s="12"/>
      <c r="T133" s="12"/>
      <c r="U133" s="12"/>
      <c r="V133" s="12"/>
      <c r="W133" s="12"/>
      <c r="X133" s="12"/>
      <c r="Y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92"/>
      <c r="S134" s="12"/>
      <c r="T134" s="12"/>
      <c r="U134" s="12"/>
      <c r="V134" s="12"/>
      <c r="W134" s="12"/>
      <c r="X134" s="12"/>
      <c r="Y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92"/>
      <c r="S135" s="12"/>
      <c r="T135" s="12"/>
      <c r="U135" s="12"/>
      <c r="V135" s="12"/>
      <c r="W135" s="12"/>
      <c r="X135" s="12"/>
      <c r="Y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92"/>
      <c r="S136" s="12"/>
      <c r="T136" s="12"/>
      <c r="U136" s="12"/>
      <c r="V136" s="12"/>
      <c r="W136" s="12"/>
      <c r="X136" s="12"/>
      <c r="Y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92"/>
      <c r="S137" s="12"/>
      <c r="T137" s="12"/>
      <c r="U137" s="12"/>
      <c r="V137" s="12"/>
      <c r="W137" s="12"/>
      <c r="X137" s="12"/>
      <c r="Y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92"/>
      <c r="S138" s="12"/>
      <c r="T138" s="12"/>
      <c r="U138" s="12"/>
      <c r="V138" s="12"/>
      <c r="W138" s="12"/>
      <c r="X138" s="12"/>
      <c r="Y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92"/>
      <c r="S139" s="12"/>
      <c r="T139" s="12"/>
      <c r="U139" s="12"/>
      <c r="V139" s="12"/>
      <c r="W139" s="12"/>
      <c r="X139" s="12"/>
      <c r="Y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92"/>
      <c r="S140" s="12"/>
      <c r="T140" s="12"/>
      <c r="U140" s="12"/>
      <c r="V140" s="12"/>
      <c r="W140" s="12"/>
      <c r="X140" s="12"/>
      <c r="Y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92"/>
      <c r="S141" s="12"/>
      <c r="T141" s="12"/>
      <c r="U141" s="12"/>
      <c r="V141" s="12"/>
      <c r="W141" s="12"/>
      <c r="X141" s="12"/>
      <c r="Y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92"/>
      <c r="S142" s="12"/>
      <c r="T142" s="12"/>
      <c r="U142" s="12"/>
      <c r="V142" s="12"/>
      <c r="W142" s="12"/>
      <c r="X142" s="12"/>
      <c r="Y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92"/>
      <c r="S143" s="12"/>
      <c r="T143" s="12"/>
      <c r="U143" s="12"/>
      <c r="V143" s="12"/>
      <c r="W143" s="12"/>
      <c r="X143" s="12"/>
      <c r="Y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92"/>
      <c r="S144" s="12"/>
      <c r="T144" s="12"/>
      <c r="U144" s="12"/>
      <c r="V144" s="12"/>
      <c r="W144" s="12"/>
      <c r="X144" s="12"/>
      <c r="Y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92"/>
      <c r="S145" s="12"/>
      <c r="T145" s="12"/>
      <c r="U145" s="12"/>
      <c r="V145" s="12"/>
      <c r="W145" s="12"/>
      <c r="X145" s="12"/>
      <c r="Y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92"/>
      <c r="S146" s="12"/>
      <c r="T146" s="12"/>
      <c r="U146" s="12"/>
      <c r="V146" s="12"/>
      <c r="W146" s="12"/>
      <c r="X146" s="12"/>
      <c r="Y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92"/>
      <c r="S147" s="12"/>
      <c r="T147" s="12"/>
      <c r="U147" s="12"/>
      <c r="V147" s="12"/>
      <c r="W147" s="12"/>
      <c r="X147" s="12"/>
      <c r="Y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92"/>
      <c r="S148" s="12"/>
      <c r="T148" s="12"/>
      <c r="U148" s="12"/>
      <c r="V148" s="12"/>
      <c r="W148" s="12"/>
      <c r="X148" s="12"/>
      <c r="Y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92"/>
      <c r="S149" s="12"/>
      <c r="T149" s="12"/>
      <c r="U149" s="12"/>
      <c r="V149" s="12"/>
      <c r="W149" s="12"/>
      <c r="X149" s="12"/>
      <c r="Y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92"/>
      <c r="S150" s="12"/>
      <c r="T150" s="12"/>
      <c r="U150" s="12"/>
      <c r="V150" s="12"/>
      <c r="W150" s="12"/>
      <c r="X150" s="12"/>
      <c r="Y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92"/>
      <c r="S151" s="12"/>
      <c r="T151" s="12"/>
      <c r="U151" s="12"/>
      <c r="V151" s="12"/>
      <c r="W151" s="12"/>
      <c r="X151" s="12"/>
      <c r="Y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92"/>
      <c r="S152" s="12"/>
      <c r="T152" s="12"/>
      <c r="U152" s="12"/>
      <c r="V152" s="12"/>
      <c r="W152" s="12"/>
      <c r="X152" s="12"/>
      <c r="Y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92"/>
      <c r="S153" s="12"/>
      <c r="T153" s="12"/>
      <c r="U153" s="12"/>
      <c r="V153" s="12"/>
      <c r="W153" s="12"/>
      <c r="X153" s="12"/>
      <c r="Y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92"/>
      <c r="S154" s="12"/>
      <c r="T154" s="12"/>
      <c r="U154" s="12"/>
      <c r="V154" s="12"/>
      <c r="W154" s="12"/>
      <c r="X154" s="12"/>
      <c r="Y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92"/>
      <c r="S155" s="12"/>
      <c r="T155" s="12"/>
      <c r="U155" s="12"/>
      <c r="V155" s="12"/>
      <c r="W155" s="12"/>
      <c r="X155" s="12"/>
      <c r="Y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92"/>
      <c r="S156" s="12"/>
      <c r="T156" s="12"/>
      <c r="U156" s="12"/>
      <c r="V156" s="12"/>
      <c r="W156" s="12"/>
      <c r="X156" s="12"/>
      <c r="Y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92"/>
      <c r="S157" s="12"/>
      <c r="T157" s="12"/>
      <c r="U157" s="12"/>
      <c r="V157" s="12"/>
      <c r="W157" s="12"/>
      <c r="X157" s="12"/>
      <c r="Y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92"/>
      <c r="S158" s="12"/>
      <c r="T158" s="12"/>
      <c r="U158" s="12"/>
      <c r="V158" s="12"/>
      <c r="W158" s="12"/>
      <c r="X158" s="12"/>
      <c r="Y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92"/>
      <c r="S159" s="12"/>
      <c r="T159" s="12"/>
      <c r="U159" s="12"/>
      <c r="V159" s="12"/>
      <c r="W159" s="12"/>
      <c r="X159" s="12"/>
      <c r="Y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92"/>
      <c r="S160" s="12"/>
      <c r="T160" s="12"/>
      <c r="U160" s="12"/>
      <c r="V160" s="12"/>
      <c r="W160" s="12"/>
      <c r="X160" s="12"/>
      <c r="Y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92"/>
      <c r="S161" s="12"/>
      <c r="T161" s="12"/>
      <c r="U161" s="12"/>
      <c r="V161" s="12"/>
      <c r="W161" s="12"/>
      <c r="X161" s="12"/>
      <c r="Y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92"/>
      <c r="S162" s="12"/>
      <c r="T162" s="12"/>
      <c r="U162" s="12"/>
      <c r="V162" s="12"/>
      <c r="W162" s="12"/>
      <c r="X162" s="12"/>
      <c r="Y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92"/>
      <c r="S163" s="12"/>
      <c r="T163" s="12"/>
      <c r="U163" s="12"/>
      <c r="V163" s="12"/>
      <c r="W163" s="12"/>
      <c r="X163" s="12"/>
      <c r="Y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92"/>
      <c r="S164" s="12"/>
      <c r="T164" s="12"/>
      <c r="U164" s="12"/>
      <c r="V164" s="12"/>
      <c r="W164" s="12"/>
      <c r="X164" s="12"/>
      <c r="Y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92"/>
      <c r="S165" s="12"/>
      <c r="T165" s="12"/>
      <c r="U165" s="12"/>
      <c r="V165" s="12"/>
      <c r="W165" s="12"/>
      <c r="X165" s="12"/>
      <c r="Y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92"/>
      <c r="S166" s="12"/>
      <c r="T166" s="12"/>
      <c r="U166" s="12"/>
      <c r="V166" s="12"/>
      <c r="W166" s="12"/>
      <c r="X166" s="12"/>
      <c r="Y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92"/>
      <c r="S167" s="12"/>
      <c r="T167" s="12"/>
      <c r="U167" s="12"/>
      <c r="V167" s="12"/>
      <c r="W167" s="12"/>
      <c r="X167" s="12"/>
      <c r="Y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92"/>
      <c r="S168" s="12"/>
      <c r="T168" s="12"/>
      <c r="U168" s="12"/>
      <c r="V168" s="12"/>
      <c r="W168" s="12"/>
      <c r="X168" s="12"/>
      <c r="Y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92"/>
      <c r="S169" s="12"/>
      <c r="T169" s="12"/>
      <c r="U169" s="12"/>
      <c r="V169" s="12"/>
      <c r="W169" s="12"/>
      <c r="X169" s="12"/>
      <c r="Y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92"/>
      <c r="S170" s="12"/>
      <c r="T170" s="12"/>
      <c r="U170" s="12"/>
      <c r="V170" s="12"/>
      <c r="W170" s="12"/>
      <c r="X170" s="12"/>
      <c r="Y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92"/>
      <c r="S171" s="12"/>
      <c r="T171" s="12"/>
      <c r="U171" s="12"/>
      <c r="V171" s="12"/>
      <c r="W171" s="12"/>
      <c r="X171" s="12"/>
      <c r="Y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92"/>
      <c r="S172" s="12"/>
      <c r="T172" s="12"/>
      <c r="U172" s="12"/>
      <c r="V172" s="12"/>
      <c r="W172" s="12"/>
      <c r="X172" s="12"/>
      <c r="Y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92"/>
      <c r="S173" s="12"/>
      <c r="T173" s="12"/>
      <c r="U173" s="12"/>
      <c r="V173" s="12"/>
      <c r="W173" s="12"/>
      <c r="X173" s="12"/>
      <c r="Y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92"/>
      <c r="S174" s="12"/>
      <c r="T174" s="12"/>
      <c r="U174" s="12"/>
      <c r="V174" s="12"/>
      <c r="W174" s="12"/>
      <c r="X174" s="12"/>
      <c r="Y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92"/>
      <c r="S175" s="12"/>
      <c r="T175" s="12"/>
      <c r="U175" s="12"/>
      <c r="V175" s="12"/>
      <c r="W175" s="12"/>
      <c r="X175" s="12"/>
      <c r="Y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92"/>
      <c r="S176" s="12"/>
      <c r="T176" s="12"/>
      <c r="U176" s="12"/>
      <c r="V176" s="12"/>
      <c r="W176" s="12"/>
      <c r="X176" s="12"/>
      <c r="Y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92"/>
      <c r="S177" s="12"/>
      <c r="T177" s="12"/>
      <c r="U177" s="12"/>
      <c r="V177" s="12"/>
      <c r="W177" s="12"/>
      <c r="X177" s="12"/>
      <c r="Y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92"/>
      <c r="S178" s="12"/>
      <c r="T178" s="12"/>
      <c r="U178" s="12"/>
      <c r="V178" s="12"/>
      <c r="W178" s="12"/>
      <c r="X178" s="12"/>
      <c r="Y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92"/>
      <c r="S179" s="12"/>
      <c r="T179" s="12"/>
      <c r="U179" s="12"/>
      <c r="V179" s="12"/>
      <c r="W179" s="12"/>
      <c r="X179" s="12"/>
      <c r="Y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92"/>
      <c r="S180" s="12"/>
      <c r="T180" s="12"/>
      <c r="U180" s="12"/>
      <c r="V180" s="12"/>
      <c r="W180" s="12"/>
      <c r="X180" s="12"/>
      <c r="Y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92"/>
      <c r="S181" s="12"/>
      <c r="T181" s="12"/>
      <c r="U181" s="12"/>
      <c r="V181" s="12"/>
      <c r="W181" s="12"/>
      <c r="X181" s="12"/>
      <c r="Y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92"/>
      <c r="S182" s="12"/>
      <c r="T182" s="12"/>
      <c r="U182" s="12"/>
      <c r="V182" s="12"/>
      <c r="W182" s="12"/>
      <c r="X182" s="12"/>
      <c r="Y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92"/>
      <c r="S183" s="12"/>
      <c r="T183" s="12"/>
      <c r="U183" s="12"/>
      <c r="V183" s="12"/>
      <c r="W183" s="12"/>
      <c r="X183" s="12"/>
      <c r="Y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92"/>
      <c r="S184" s="12"/>
      <c r="T184" s="12"/>
      <c r="U184" s="12"/>
      <c r="V184" s="12"/>
      <c r="W184" s="12"/>
      <c r="X184" s="12"/>
      <c r="Y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92"/>
      <c r="S185" s="12"/>
      <c r="T185" s="12"/>
      <c r="U185" s="12"/>
      <c r="V185" s="12"/>
      <c r="W185" s="12"/>
      <c r="X185" s="12"/>
      <c r="Y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92"/>
      <c r="S186" s="12"/>
      <c r="T186" s="12"/>
      <c r="U186" s="12"/>
      <c r="V186" s="12"/>
      <c r="W186" s="12"/>
      <c r="X186" s="12"/>
      <c r="Y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92"/>
      <c r="S187" s="12"/>
      <c r="T187" s="12"/>
      <c r="U187" s="12"/>
      <c r="V187" s="12"/>
      <c r="W187" s="12"/>
      <c r="X187" s="12"/>
      <c r="Y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92"/>
      <c r="S188" s="12"/>
      <c r="T188" s="12"/>
      <c r="U188" s="12"/>
      <c r="V188" s="12"/>
      <c r="W188" s="12"/>
      <c r="X188" s="12"/>
      <c r="Y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92"/>
      <c r="S189" s="12"/>
      <c r="T189" s="12"/>
      <c r="U189" s="12"/>
      <c r="V189" s="12"/>
      <c r="W189" s="12"/>
      <c r="X189" s="12"/>
      <c r="Y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92"/>
      <c r="S190" s="12"/>
      <c r="T190" s="12"/>
      <c r="U190" s="12"/>
      <c r="V190" s="12"/>
      <c r="W190" s="12"/>
      <c r="X190" s="12"/>
      <c r="Y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92"/>
      <c r="S191" s="12"/>
      <c r="T191" s="12"/>
      <c r="U191" s="12"/>
      <c r="V191" s="12"/>
      <c r="W191" s="12"/>
      <c r="X191" s="12"/>
      <c r="Y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92"/>
      <c r="S192" s="12"/>
      <c r="T192" s="12"/>
      <c r="U192" s="12"/>
      <c r="V192" s="12"/>
      <c r="W192" s="12"/>
      <c r="X192" s="12"/>
      <c r="Y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92"/>
      <c r="S193" s="12"/>
      <c r="T193" s="12"/>
      <c r="U193" s="12"/>
      <c r="V193" s="12"/>
      <c r="W193" s="12"/>
      <c r="X193" s="12"/>
      <c r="Y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92"/>
      <c r="S194" s="12"/>
      <c r="T194" s="12"/>
      <c r="U194" s="12"/>
      <c r="V194" s="12"/>
      <c r="W194" s="12"/>
      <c r="X194" s="12"/>
      <c r="Y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92"/>
      <c r="S195" s="12"/>
      <c r="T195" s="12"/>
      <c r="U195" s="12"/>
      <c r="V195" s="12"/>
      <c r="W195" s="12"/>
      <c r="X195" s="12"/>
      <c r="Y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92"/>
      <c r="S196" s="12"/>
      <c r="T196" s="12"/>
      <c r="U196" s="12"/>
      <c r="V196" s="12"/>
      <c r="W196" s="12"/>
      <c r="X196" s="12"/>
      <c r="Y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92"/>
      <c r="S197" s="12"/>
      <c r="T197" s="12"/>
      <c r="U197" s="12"/>
      <c r="V197" s="12"/>
      <c r="W197" s="12"/>
      <c r="X197" s="12"/>
      <c r="Y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92"/>
      <c r="S198" s="12"/>
      <c r="T198" s="12"/>
      <c r="U198" s="12"/>
      <c r="V198" s="12"/>
      <c r="W198" s="12"/>
      <c r="X198" s="12"/>
      <c r="Y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92"/>
      <c r="S199" s="12"/>
      <c r="T199" s="12"/>
      <c r="U199" s="12"/>
      <c r="V199" s="12"/>
      <c r="W199" s="12"/>
      <c r="X199" s="12"/>
      <c r="Y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92"/>
      <c r="S200" s="12"/>
      <c r="T200" s="12"/>
      <c r="U200" s="12"/>
      <c r="V200" s="12"/>
      <c r="W200" s="12"/>
      <c r="X200" s="12"/>
      <c r="Y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92"/>
      <c r="S201" s="12"/>
      <c r="T201" s="12"/>
      <c r="U201" s="12"/>
      <c r="V201" s="12"/>
      <c r="W201" s="12"/>
      <c r="X201" s="12"/>
      <c r="Y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92"/>
      <c r="S202" s="12"/>
      <c r="T202" s="12"/>
      <c r="U202" s="12"/>
      <c r="V202" s="12"/>
      <c r="W202" s="12"/>
      <c r="X202" s="12"/>
      <c r="Y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92"/>
      <c r="S203" s="12"/>
      <c r="T203" s="12"/>
      <c r="U203" s="12"/>
      <c r="V203" s="12"/>
      <c r="W203" s="12"/>
      <c r="X203" s="12"/>
      <c r="Y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92"/>
      <c r="S204" s="12"/>
      <c r="T204" s="12"/>
      <c r="U204" s="12"/>
      <c r="V204" s="12"/>
      <c r="W204" s="12"/>
      <c r="X204" s="12"/>
      <c r="Y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92"/>
      <c r="S205" s="12"/>
      <c r="T205" s="12"/>
      <c r="U205" s="12"/>
      <c r="V205" s="12"/>
      <c r="W205" s="12"/>
      <c r="X205" s="12"/>
      <c r="Y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92"/>
      <c r="S206" s="12"/>
      <c r="T206" s="12"/>
      <c r="U206" s="12"/>
      <c r="V206" s="12"/>
      <c r="W206" s="12"/>
      <c r="X206" s="12"/>
      <c r="Y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92"/>
      <c r="S207" s="12"/>
      <c r="T207" s="12"/>
      <c r="U207" s="12"/>
      <c r="V207" s="12"/>
      <c r="W207" s="12"/>
      <c r="X207" s="12"/>
      <c r="Y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92"/>
      <c r="S208" s="12"/>
      <c r="T208" s="12"/>
      <c r="U208" s="12"/>
      <c r="V208" s="12"/>
      <c r="W208" s="12"/>
      <c r="X208" s="12"/>
      <c r="Y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92"/>
      <c r="S209" s="12"/>
      <c r="T209" s="12"/>
      <c r="U209" s="12"/>
      <c r="V209" s="12"/>
      <c r="W209" s="12"/>
      <c r="X209" s="12"/>
      <c r="Y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92"/>
      <c r="S210" s="12"/>
      <c r="T210" s="12"/>
      <c r="U210" s="12"/>
      <c r="V210" s="12"/>
      <c r="W210" s="12"/>
      <c r="X210" s="12"/>
      <c r="Y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92"/>
      <c r="S211" s="12"/>
      <c r="T211" s="12"/>
      <c r="U211" s="12"/>
      <c r="V211" s="12"/>
      <c r="W211" s="12"/>
      <c r="X211" s="12"/>
      <c r="Y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92"/>
      <c r="S212" s="12"/>
      <c r="T212" s="12"/>
      <c r="U212" s="12"/>
      <c r="V212" s="12"/>
      <c r="W212" s="12"/>
      <c r="X212" s="12"/>
      <c r="Y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92"/>
      <c r="S213" s="12"/>
      <c r="T213" s="12"/>
      <c r="U213" s="12"/>
      <c r="V213" s="12"/>
      <c r="W213" s="12"/>
      <c r="X213" s="12"/>
      <c r="Y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92"/>
      <c r="S214" s="12"/>
      <c r="T214" s="12"/>
      <c r="U214" s="12"/>
      <c r="V214" s="12"/>
      <c r="W214" s="12"/>
      <c r="X214" s="12"/>
      <c r="Y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92"/>
      <c r="S215" s="12"/>
      <c r="T215" s="12"/>
      <c r="U215" s="12"/>
      <c r="V215" s="12"/>
      <c r="W215" s="12"/>
      <c r="X215" s="12"/>
      <c r="Y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92"/>
      <c r="S216" s="12"/>
      <c r="T216" s="12"/>
      <c r="U216" s="12"/>
      <c r="V216" s="12"/>
      <c r="W216" s="12"/>
      <c r="X216" s="12"/>
      <c r="Y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92"/>
      <c r="S217" s="12"/>
      <c r="T217" s="12"/>
      <c r="U217" s="12"/>
      <c r="V217" s="12"/>
      <c r="W217" s="12"/>
      <c r="X217" s="12"/>
      <c r="Y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92"/>
      <c r="S218" s="12"/>
      <c r="T218" s="12"/>
      <c r="U218" s="12"/>
      <c r="V218" s="12"/>
      <c r="W218" s="12"/>
      <c r="X218" s="12"/>
      <c r="Y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92"/>
      <c r="S219" s="12"/>
      <c r="T219" s="12"/>
      <c r="U219" s="12"/>
      <c r="V219" s="12"/>
      <c r="W219" s="12"/>
      <c r="X219" s="12"/>
      <c r="Y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92"/>
      <c r="S220" s="12"/>
      <c r="T220" s="12"/>
      <c r="U220" s="12"/>
      <c r="V220" s="12"/>
      <c r="W220" s="12"/>
      <c r="X220" s="12"/>
      <c r="Y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92"/>
      <c r="S221" s="12"/>
      <c r="T221" s="12"/>
      <c r="U221" s="12"/>
      <c r="V221" s="12"/>
      <c r="W221" s="12"/>
      <c r="X221" s="12"/>
      <c r="Y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92"/>
      <c r="S222" s="12"/>
      <c r="T222" s="12"/>
      <c r="U222" s="12"/>
      <c r="V222" s="12"/>
      <c r="W222" s="12"/>
      <c r="X222" s="12"/>
      <c r="Y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92"/>
      <c r="S223" s="12"/>
      <c r="T223" s="12"/>
      <c r="U223" s="12"/>
      <c r="V223" s="12"/>
      <c r="W223" s="12"/>
      <c r="X223" s="12"/>
      <c r="Y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92"/>
      <c r="S224" s="12"/>
      <c r="T224" s="12"/>
      <c r="U224" s="12"/>
      <c r="V224" s="12"/>
      <c r="W224" s="12"/>
      <c r="X224" s="12"/>
      <c r="Y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92"/>
      <c r="S225" s="12"/>
      <c r="T225" s="12"/>
      <c r="U225" s="12"/>
      <c r="V225" s="12"/>
      <c r="W225" s="12"/>
      <c r="X225" s="12"/>
      <c r="Y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92"/>
      <c r="S226" s="12"/>
      <c r="T226" s="12"/>
      <c r="U226" s="12"/>
      <c r="V226" s="12"/>
      <c r="W226" s="12"/>
      <c r="X226" s="12"/>
      <c r="Y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92"/>
      <c r="S227" s="12"/>
      <c r="T227" s="12"/>
      <c r="U227" s="12"/>
      <c r="V227" s="12"/>
      <c r="W227" s="12"/>
      <c r="X227" s="12"/>
      <c r="Y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92"/>
      <c r="S228" s="12"/>
      <c r="T228" s="12"/>
      <c r="U228" s="12"/>
      <c r="V228" s="12"/>
      <c r="W228" s="12"/>
      <c r="X228" s="12"/>
      <c r="Y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92"/>
      <c r="S229" s="12"/>
      <c r="T229" s="12"/>
      <c r="U229" s="12"/>
      <c r="V229" s="12"/>
      <c r="W229" s="12"/>
      <c r="X229" s="12"/>
      <c r="Y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92"/>
      <c r="S230" s="12"/>
      <c r="T230" s="12"/>
      <c r="U230" s="12"/>
      <c r="V230" s="12"/>
      <c r="W230" s="12"/>
      <c r="X230" s="12"/>
      <c r="Y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92"/>
      <c r="S231" s="12"/>
      <c r="T231" s="12"/>
      <c r="U231" s="12"/>
      <c r="V231" s="12"/>
      <c r="W231" s="12"/>
      <c r="X231" s="12"/>
      <c r="Y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92"/>
      <c r="S232" s="12"/>
      <c r="T232" s="12"/>
      <c r="U232" s="12"/>
      <c r="V232" s="12"/>
      <c r="W232" s="12"/>
      <c r="X232" s="12"/>
      <c r="Y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92"/>
      <c r="S233" s="12"/>
      <c r="T233" s="12"/>
      <c r="U233" s="12"/>
      <c r="V233" s="12"/>
      <c r="W233" s="12"/>
      <c r="X233" s="12"/>
      <c r="Y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92"/>
      <c r="S234" s="12"/>
      <c r="T234" s="12"/>
      <c r="U234" s="12"/>
      <c r="V234" s="12"/>
      <c r="W234" s="12"/>
      <c r="X234" s="12"/>
      <c r="Y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92"/>
      <c r="S235" s="12"/>
      <c r="T235" s="12"/>
      <c r="U235" s="12"/>
      <c r="V235" s="12"/>
      <c r="W235" s="12"/>
      <c r="X235" s="12"/>
      <c r="Y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92"/>
      <c r="S236" s="12"/>
      <c r="T236" s="12"/>
      <c r="U236" s="12"/>
      <c r="V236" s="12"/>
      <c r="W236" s="12"/>
      <c r="X236" s="12"/>
      <c r="Y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92"/>
      <c r="S237" s="12"/>
      <c r="T237" s="12"/>
      <c r="U237" s="12"/>
      <c r="V237" s="12"/>
      <c r="W237" s="12"/>
      <c r="X237" s="12"/>
      <c r="Y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92"/>
      <c r="S238" s="12"/>
      <c r="T238" s="12"/>
      <c r="U238" s="12"/>
      <c r="V238" s="12"/>
      <c r="W238" s="12"/>
      <c r="X238" s="12"/>
      <c r="Y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92"/>
      <c r="S239" s="12"/>
      <c r="T239" s="12"/>
      <c r="U239" s="12"/>
      <c r="V239" s="12"/>
      <c r="W239" s="12"/>
      <c r="X239" s="12"/>
      <c r="Y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92"/>
      <c r="S240" s="12"/>
      <c r="T240" s="12"/>
      <c r="U240" s="12"/>
      <c r="V240" s="12"/>
      <c r="W240" s="12"/>
      <c r="X240" s="12"/>
      <c r="Y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92"/>
      <c r="S241" s="12"/>
      <c r="T241" s="12"/>
      <c r="U241" s="12"/>
      <c r="V241" s="12"/>
      <c r="W241" s="12"/>
      <c r="X241" s="12"/>
      <c r="Y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92"/>
      <c r="S242" s="12"/>
      <c r="T242" s="12"/>
      <c r="U242" s="12"/>
      <c r="V242" s="12"/>
      <c r="W242" s="12"/>
      <c r="X242" s="12"/>
      <c r="Y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92"/>
      <c r="S243" s="12"/>
      <c r="T243" s="12"/>
      <c r="U243" s="12"/>
      <c r="V243" s="12"/>
      <c r="W243" s="12"/>
      <c r="X243" s="12"/>
      <c r="Y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92"/>
      <c r="S244" s="12"/>
      <c r="T244" s="12"/>
      <c r="U244" s="12"/>
      <c r="V244" s="12"/>
      <c r="W244" s="12"/>
      <c r="X244" s="12"/>
      <c r="Y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92"/>
      <c r="S245" s="12"/>
      <c r="T245" s="12"/>
      <c r="U245" s="12"/>
      <c r="V245" s="12"/>
      <c r="W245" s="12"/>
      <c r="X245" s="12"/>
      <c r="Y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92"/>
      <c r="S246" s="12"/>
      <c r="T246" s="12"/>
      <c r="U246" s="12"/>
      <c r="V246" s="12"/>
      <c r="W246" s="12"/>
      <c r="X246" s="12"/>
      <c r="Y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92"/>
      <c r="S247" s="12"/>
      <c r="T247" s="12"/>
      <c r="U247" s="12"/>
      <c r="V247" s="12"/>
      <c r="W247" s="12"/>
      <c r="X247" s="12"/>
      <c r="Y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92"/>
      <c r="S248" s="12"/>
      <c r="T248" s="12"/>
      <c r="U248" s="12"/>
      <c r="V248" s="12"/>
      <c r="W248" s="12"/>
      <c r="X248" s="12"/>
      <c r="Y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92"/>
      <c r="S249" s="12"/>
      <c r="T249" s="12"/>
      <c r="U249" s="12"/>
      <c r="V249" s="12"/>
      <c r="W249" s="12"/>
      <c r="X249" s="12"/>
      <c r="Y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92"/>
      <c r="S250" s="12"/>
      <c r="T250" s="12"/>
      <c r="U250" s="12"/>
      <c r="V250" s="12"/>
      <c r="W250" s="12"/>
      <c r="X250" s="12"/>
      <c r="Y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92"/>
      <c r="S251" s="12"/>
      <c r="T251" s="12"/>
      <c r="U251" s="12"/>
      <c r="V251" s="12"/>
      <c r="W251" s="12"/>
      <c r="X251" s="12"/>
      <c r="Y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92"/>
      <c r="S252" s="12"/>
      <c r="T252" s="12"/>
      <c r="U252" s="12"/>
      <c r="V252" s="12"/>
      <c r="W252" s="12"/>
      <c r="X252" s="12"/>
      <c r="Y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92"/>
      <c r="S253" s="12"/>
      <c r="T253" s="12"/>
      <c r="U253" s="12"/>
      <c r="V253" s="12"/>
      <c r="W253" s="12"/>
      <c r="X253" s="12"/>
      <c r="Y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92"/>
      <c r="S254" s="12"/>
      <c r="T254" s="12"/>
      <c r="U254" s="12"/>
      <c r="V254" s="12"/>
      <c r="W254" s="12"/>
      <c r="X254" s="12"/>
      <c r="Y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92"/>
      <c r="S255" s="12"/>
      <c r="T255" s="12"/>
      <c r="U255" s="12"/>
      <c r="V255" s="12"/>
      <c r="W255" s="12"/>
      <c r="X255" s="12"/>
      <c r="Y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92"/>
      <c r="S256" s="12"/>
      <c r="T256" s="12"/>
      <c r="U256" s="12"/>
      <c r="V256" s="12"/>
      <c r="W256" s="12"/>
      <c r="X256" s="12"/>
      <c r="Y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92"/>
      <c r="S257" s="12"/>
      <c r="T257" s="12"/>
      <c r="U257" s="12"/>
      <c r="V257" s="12"/>
      <c r="W257" s="12"/>
      <c r="X257" s="12"/>
      <c r="Y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92"/>
      <c r="S258" s="12"/>
      <c r="T258" s="12"/>
      <c r="U258" s="12"/>
      <c r="V258" s="12"/>
      <c r="W258" s="12"/>
      <c r="X258" s="12"/>
      <c r="Y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92"/>
      <c r="S259" s="12"/>
      <c r="T259" s="12"/>
      <c r="U259" s="12"/>
      <c r="V259" s="12"/>
      <c r="W259" s="12"/>
      <c r="X259" s="12"/>
      <c r="Y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92"/>
      <c r="S260" s="12"/>
      <c r="T260" s="12"/>
      <c r="U260" s="12"/>
      <c r="V260" s="12"/>
      <c r="W260" s="12"/>
      <c r="X260" s="12"/>
      <c r="Y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92"/>
      <c r="S261" s="12"/>
      <c r="T261" s="12"/>
      <c r="U261" s="12"/>
      <c r="V261" s="12"/>
      <c r="W261" s="12"/>
      <c r="X261" s="12"/>
      <c r="Y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92"/>
      <c r="S262" s="12"/>
      <c r="T262" s="12"/>
      <c r="U262" s="12"/>
      <c r="V262" s="12"/>
      <c r="W262" s="12"/>
      <c r="X262" s="12"/>
      <c r="Y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92"/>
      <c r="S263" s="12"/>
      <c r="T263" s="12"/>
      <c r="U263" s="12"/>
      <c r="V263" s="12"/>
      <c r="W263" s="12"/>
      <c r="X263" s="12"/>
      <c r="Y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92"/>
      <c r="S264" s="12"/>
      <c r="T264" s="12"/>
      <c r="U264" s="12"/>
      <c r="V264" s="12"/>
      <c r="W264" s="12"/>
      <c r="X264" s="12"/>
      <c r="Y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92"/>
      <c r="S265" s="12"/>
      <c r="T265" s="12"/>
      <c r="U265" s="12"/>
      <c r="V265" s="12"/>
      <c r="W265" s="12"/>
      <c r="X265" s="12"/>
      <c r="Y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92"/>
      <c r="S266" s="12"/>
      <c r="T266" s="12"/>
      <c r="U266" s="12"/>
      <c r="V266" s="12"/>
      <c r="W266" s="12"/>
      <c r="X266" s="12"/>
      <c r="Y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92"/>
      <c r="S267" s="12"/>
      <c r="T267" s="12"/>
      <c r="U267" s="12"/>
      <c r="V267" s="12"/>
      <c r="W267" s="12"/>
      <c r="X267" s="12"/>
      <c r="Y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92"/>
      <c r="S268" s="12"/>
      <c r="T268" s="12"/>
      <c r="U268" s="12"/>
      <c r="V268" s="12"/>
      <c r="W268" s="12"/>
      <c r="X268" s="12"/>
      <c r="Y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92"/>
      <c r="S269" s="12"/>
      <c r="T269" s="12"/>
      <c r="U269" s="12"/>
      <c r="V269" s="12"/>
      <c r="W269" s="12"/>
      <c r="X269" s="12"/>
      <c r="Y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92"/>
      <c r="S270" s="12"/>
      <c r="T270" s="12"/>
      <c r="U270" s="12"/>
      <c r="V270" s="12"/>
      <c r="W270" s="12"/>
      <c r="X270" s="12"/>
      <c r="Y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92"/>
      <c r="S271" s="12"/>
      <c r="T271" s="12"/>
      <c r="U271" s="12"/>
      <c r="V271" s="12"/>
      <c r="W271" s="12"/>
      <c r="X271" s="12"/>
      <c r="Y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92"/>
      <c r="S272" s="12"/>
      <c r="T272" s="12"/>
      <c r="U272" s="12"/>
      <c r="V272" s="12"/>
      <c r="W272" s="12"/>
      <c r="X272" s="12"/>
      <c r="Y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92"/>
      <c r="S273" s="12"/>
      <c r="T273" s="12"/>
      <c r="U273" s="12"/>
      <c r="V273" s="12"/>
      <c r="W273" s="12"/>
      <c r="X273" s="12"/>
      <c r="Y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92"/>
      <c r="S274" s="12"/>
      <c r="T274" s="12"/>
      <c r="U274" s="12"/>
      <c r="V274" s="12"/>
      <c r="W274" s="12"/>
      <c r="X274" s="12"/>
      <c r="Y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92"/>
      <c r="S275" s="12"/>
      <c r="T275" s="12"/>
      <c r="U275" s="12"/>
      <c r="V275" s="12"/>
      <c r="W275" s="12"/>
      <c r="X275" s="12"/>
      <c r="Y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92"/>
      <c r="S276" s="12"/>
      <c r="T276" s="12"/>
      <c r="U276" s="12"/>
      <c r="V276" s="12"/>
      <c r="W276" s="12"/>
      <c r="X276" s="12"/>
      <c r="Y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92"/>
      <c r="S277" s="12"/>
      <c r="T277" s="12"/>
      <c r="U277" s="12"/>
      <c r="V277" s="12"/>
      <c r="W277" s="12"/>
      <c r="X277" s="12"/>
      <c r="Y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92"/>
      <c r="S278" s="12"/>
      <c r="T278" s="12"/>
      <c r="U278" s="12"/>
      <c r="V278" s="12"/>
      <c r="W278" s="12"/>
      <c r="X278" s="12"/>
      <c r="Y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92"/>
      <c r="S279" s="12"/>
      <c r="T279" s="12"/>
      <c r="U279" s="12"/>
      <c r="V279" s="12"/>
      <c r="W279" s="12"/>
      <c r="X279" s="12"/>
      <c r="Y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92"/>
      <c r="S280" s="12"/>
      <c r="T280" s="12"/>
      <c r="U280" s="12"/>
      <c r="V280" s="12"/>
      <c r="W280" s="12"/>
      <c r="X280" s="12"/>
      <c r="Y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92"/>
      <c r="S281" s="12"/>
      <c r="T281" s="12"/>
      <c r="U281" s="12"/>
      <c r="V281" s="12"/>
      <c r="W281" s="12"/>
      <c r="X281" s="12"/>
      <c r="Y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92"/>
      <c r="S282" s="12"/>
      <c r="T282" s="12"/>
      <c r="U282" s="12"/>
      <c r="V282" s="12"/>
      <c r="W282" s="12"/>
      <c r="X282" s="12"/>
      <c r="Y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92"/>
      <c r="S283" s="12"/>
      <c r="T283" s="12"/>
      <c r="U283" s="12"/>
      <c r="V283" s="12"/>
      <c r="W283" s="12"/>
      <c r="X283" s="12"/>
      <c r="Y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92"/>
      <c r="S284" s="12"/>
      <c r="T284" s="12"/>
      <c r="U284" s="12"/>
      <c r="V284" s="12"/>
      <c r="W284" s="12"/>
      <c r="X284" s="12"/>
      <c r="Y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92"/>
      <c r="S285" s="12"/>
      <c r="T285" s="12"/>
      <c r="U285" s="12"/>
      <c r="V285" s="12"/>
      <c r="W285" s="12"/>
      <c r="X285" s="12"/>
      <c r="Y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92"/>
      <c r="S286" s="12"/>
      <c r="T286" s="12"/>
      <c r="U286" s="12"/>
      <c r="V286" s="12"/>
      <c r="W286" s="12"/>
      <c r="X286" s="12"/>
      <c r="Y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92"/>
      <c r="S287" s="12"/>
      <c r="T287" s="12"/>
      <c r="U287" s="12"/>
      <c r="V287" s="12"/>
      <c r="W287" s="12"/>
      <c r="X287" s="12"/>
      <c r="Y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92"/>
      <c r="S288" s="12"/>
      <c r="T288" s="12"/>
      <c r="U288" s="12"/>
      <c r="V288" s="12"/>
      <c r="W288" s="12"/>
      <c r="X288" s="12"/>
      <c r="Y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92"/>
      <c r="S289" s="12"/>
      <c r="T289" s="12"/>
      <c r="U289" s="12"/>
      <c r="V289" s="12"/>
      <c r="W289" s="12"/>
      <c r="X289" s="12"/>
      <c r="Y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92"/>
      <c r="S290" s="12"/>
      <c r="T290" s="12"/>
      <c r="U290" s="12"/>
      <c r="V290" s="12"/>
      <c r="W290" s="12"/>
      <c r="X290" s="12"/>
      <c r="Y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92"/>
      <c r="S291" s="12"/>
      <c r="T291" s="12"/>
      <c r="U291" s="12"/>
      <c r="V291" s="12"/>
      <c r="W291" s="12"/>
      <c r="X291" s="12"/>
      <c r="Y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92"/>
      <c r="S292" s="12"/>
      <c r="T292" s="12"/>
      <c r="U292" s="12"/>
      <c r="V292" s="12"/>
      <c r="W292" s="12"/>
      <c r="X292" s="12"/>
      <c r="Y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92"/>
      <c r="S293" s="12"/>
      <c r="T293" s="12"/>
      <c r="U293" s="12"/>
      <c r="V293" s="12"/>
      <c r="W293" s="12"/>
      <c r="X293" s="12"/>
      <c r="Y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92"/>
      <c r="S294" s="12"/>
      <c r="T294" s="12"/>
      <c r="U294" s="12"/>
      <c r="V294" s="12"/>
      <c r="W294" s="12"/>
      <c r="X294" s="12"/>
      <c r="Y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92"/>
      <c r="S295" s="12"/>
      <c r="T295" s="12"/>
      <c r="U295" s="12"/>
      <c r="V295" s="12"/>
      <c r="W295" s="12"/>
      <c r="X295" s="12"/>
      <c r="Y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92"/>
      <c r="S296" s="12"/>
      <c r="T296" s="12"/>
      <c r="U296" s="12"/>
      <c r="V296" s="12"/>
      <c r="W296" s="12"/>
      <c r="X296" s="12"/>
      <c r="Y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92"/>
      <c r="S297" s="12"/>
      <c r="T297" s="12"/>
      <c r="U297" s="12"/>
      <c r="V297" s="12"/>
      <c r="W297" s="12"/>
      <c r="X297" s="12"/>
      <c r="Y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92"/>
      <c r="S298" s="12"/>
      <c r="T298" s="12"/>
      <c r="U298" s="12"/>
      <c r="V298" s="12"/>
      <c r="W298" s="12"/>
      <c r="X298" s="12"/>
      <c r="Y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92"/>
      <c r="S299" s="12"/>
      <c r="T299" s="12"/>
      <c r="U299" s="12"/>
      <c r="V299" s="12"/>
      <c r="W299" s="12"/>
      <c r="X299" s="12"/>
      <c r="Y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92"/>
      <c r="S300" s="12"/>
      <c r="T300" s="12"/>
      <c r="U300" s="12"/>
      <c r="V300" s="12"/>
      <c r="W300" s="12"/>
      <c r="X300" s="12"/>
      <c r="Y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92"/>
      <c r="S301" s="12"/>
      <c r="T301" s="12"/>
      <c r="U301" s="12"/>
      <c r="V301" s="12"/>
      <c r="W301" s="12"/>
      <c r="X301" s="12"/>
      <c r="Y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92"/>
      <c r="S302" s="12"/>
      <c r="T302" s="12"/>
      <c r="U302" s="12"/>
      <c r="V302" s="12"/>
      <c r="W302" s="12"/>
      <c r="X302" s="12"/>
      <c r="Y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92"/>
      <c r="S303" s="12"/>
      <c r="T303" s="12"/>
      <c r="U303" s="12"/>
      <c r="V303" s="12"/>
      <c r="W303" s="12"/>
      <c r="X303" s="12"/>
      <c r="Y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92"/>
      <c r="S304" s="12"/>
      <c r="T304" s="12"/>
      <c r="U304" s="12"/>
      <c r="V304" s="12"/>
      <c r="W304" s="12"/>
      <c r="X304" s="12"/>
      <c r="Y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92"/>
      <c r="S305" s="12"/>
      <c r="T305" s="12"/>
      <c r="U305" s="12"/>
      <c r="V305" s="12"/>
      <c r="W305" s="12"/>
      <c r="X305" s="12"/>
      <c r="Y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92"/>
      <c r="S306" s="12"/>
      <c r="T306" s="12"/>
      <c r="U306" s="12"/>
      <c r="V306" s="12"/>
      <c r="W306" s="12"/>
      <c r="X306" s="12"/>
      <c r="Y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92"/>
      <c r="S307" s="12"/>
      <c r="T307" s="12"/>
      <c r="U307" s="12"/>
      <c r="V307" s="12"/>
      <c r="W307" s="12"/>
      <c r="X307" s="12"/>
      <c r="Y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92"/>
      <c r="S308" s="12"/>
      <c r="T308" s="12"/>
      <c r="U308" s="12"/>
      <c r="V308" s="12"/>
      <c r="W308" s="12"/>
      <c r="X308" s="12"/>
      <c r="Y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92"/>
      <c r="S309" s="12"/>
      <c r="T309" s="12"/>
      <c r="U309" s="12"/>
      <c r="V309" s="12"/>
      <c r="W309" s="12"/>
      <c r="X309" s="12"/>
      <c r="Y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92"/>
      <c r="S310" s="12"/>
      <c r="T310" s="12"/>
      <c r="U310" s="12"/>
      <c r="V310" s="12"/>
      <c r="W310" s="12"/>
      <c r="X310" s="12"/>
      <c r="Y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92"/>
      <c r="S311" s="12"/>
      <c r="T311" s="12"/>
      <c r="U311" s="12"/>
      <c r="V311" s="12"/>
      <c r="W311" s="12"/>
      <c r="X311" s="12"/>
      <c r="Y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92"/>
      <c r="S312" s="12"/>
      <c r="T312" s="12"/>
      <c r="U312" s="12"/>
      <c r="V312" s="12"/>
      <c r="W312" s="12"/>
      <c r="X312" s="12"/>
      <c r="Y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92"/>
      <c r="S313" s="12"/>
      <c r="T313" s="12"/>
      <c r="U313" s="12"/>
      <c r="V313" s="12"/>
      <c r="W313" s="12"/>
      <c r="X313" s="12"/>
      <c r="Y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92"/>
      <c r="S314" s="12"/>
      <c r="T314" s="12"/>
      <c r="U314" s="12"/>
      <c r="V314" s="12"/>
      <c r="W314" s="12"/>
      <c r="X314" s="12"/>
      <c r="Y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92"/>
      <c r="S315" s="12"/>
      <c r="T315" s="12"/>
      <c r="U315" s="12"/>
      <c r="V315" s="12"/>
      <c r="W315" s="12"/>
      <c r="X315" s="12"/>
      <c r="Y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92"/>
      <c r="S316" s="12"/>
      <c r="T316" s="12"/>
      <c r="U316" s="12"/>
      <c r="V316" s="12"/>
      <c r="W316" s="12"/>
      <c r="X316" s="12"/>
      <c r="Y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92"/>
      <c r="S317" s="12"/>
      <c r="T317" s="12"/>
      <c r="U317" s="12"/>
      <c r="V317" s="12"/>
      <c r="W317" s="12"/>
      <c r="X317" s="12"/>
      <c r="Y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92"/>
      <c r="S318" s="12"/>
      <c r="T318" s="12"/>
      <c r="U318" s="12"/>
      <c r="V318" s="12"/>
      <c r="W318" s="12"/>
      <c r="X318" s="12"/>
      <c r="Y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92"/>
      <c r="S319" s="12"/>
      <c r="T319" s="12"/>
      <c r="U319" s="12"/>
      <c r="V319" s="12"/>
      <c r="W319" s="12"/>
      <c r="X319" s="12"/>
      <c r="Y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92"/>
      <c r="S320" s="12"/>
      <c r="T320" s="12"/>
      <c r="U320" s="12"/>
      <c r="V320" s="12"/>
      <c r="W320" s="12"/>
      <c r="X320" s="12"/>
      <c r="Y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92"/>
      <c r="S321" s="12"/>
      <c r="T321" s="12"/>
      <c r="U321" s="12"/>
      <c r="V321" s="12"/>
      <c r="W321" s="12"/>
      <c r="X321" s="12"/>
      <c r="Y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92"/>
      <c r="S322" s="12"/>
      <c r="T322" s="12"/>
      <c r="U322" s="12"/>
      <c r="V322" s="12"/>
      <c r="W322" s="12"/>
      <c r="X322" s="12"/>
      <c r="Y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92"/>
      <c r="S323" s="12"/>
      <c r="T323" s="12"/>
      <c r="U323" s="12"/>
      <c r="V323" s="12"/>
      <c r="W323" s="12"/>
      <c r="X323" s="12"/>
      <c r="Y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92"/>
      <c r="S324" s="12"/>
      <c r="T324" s="12"/>
      <c r="U324" s="12"/>
      <c r="V324" s="12"/>
      <c r="W324" s="12"/>
      <c r="X324" s="12"/>
      <c r="Y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92"/>
      <c r="S325" s="12"/>
      <c r="T325" s="12"/>
      <c r="U325" s="12"/>
      <c r="V325" s="12"/>
      <c r="W325" s="12"/>
      <c r="X325" s="12"/>
      <c r="Y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92"/>
      <c r="S326" s="12"/>
      <c r="T326" s="12"/>
      <c r="U326" s="12"/>
      <c r="V326" s="12"/>
      <c r="W326" s="12"/>
      <c r="X326" s="12"/>
      <c r="Y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92"/>
      <c r="S327" s="12"/>
      <c r="T327" s="12"/>
      <c r="U327" s="12"/>
      <c r="V327" s="12"/>
      <c r="W327" s="12"/>
      <c r="X327" s="12"/>
      <c r="Y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92"/>
      <c r="S328" s="12"/>
      <c r="T328" s="12"/>
      <c r="U328" s="12"/>
      <c r="V328" s="12"/>
      <c r="W328" s="12"/>
      <c r="X328" s="12"/>
      <c r="Y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92"/>
      <c r="S329" s="12"/>
      <c r="T329" s="12"/>
      <c r="U329" s="12"/>
      <c r="V329" s="12"/>
      <c r="W329" s="12"/>
      <c r="X329" s="12"/>
      <c r="Y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92"/>
      <c r="S330" s="12"/>
      <c r="T330" s="12"/>
      <c r="U330" s="12"/>
      <c r="V330" s="12"/>
      <c r="W330" s="12"/>
      <c r="X330" s="12"/>
      <c r="Y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92"/>
      <c r="S331" s="12"/>
      <c r="T331" s="12"/>
      <c r="U331" s="12"/>
      <c r="V331" s="12"/>
      <c r="W331" s="12"/>
      <c r="X331" s="12"/>
      <c r="Y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92"/>
      <c r="S332" s="12"/>
      <c r="T332" s="12"/>
      <c r="U332" s="12"/>
      <c r="V332" s="12"/>
      <c r="W332" s="12"/>
      <c r="X332" s="12"/>
      <c r="Y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92"/>
      <c r="S333" s="12"/>
      <c r="T333" s="12"/>
      <c r="U333" s="12"/>
      <c r="V333" s="12"/>
      <c r="W333" s="12"/>
      <c r="X333" s="12"/>
      <c r="Y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92"/>
      <c r="S334" s="12"/>
      <c r="T334" s="12"/>
      <c r="U334" s="12"/>
      <c r="V334" s="12"/>
      <c r="W334" s="12"/>
      <c r="X334" s="12"/>
      <c r="Y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92"/>
      <c r="S335" s="12"/>
      <c r="T335" s="12"/>
      <c r="U335" s="12"/>
      <c r="V335" s="12"/>
      <c r="W335" s="12"/>
      <c r="X335" s="12"/>
      <c r="Y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92"/>
      <c r="S336" s="12"/>
      <c r="T336" s="12"/>
      <c r="U336" s="12"/>
      <c r="V336" s="12"/>
      <c r="W336" s="12"/>
      <c r="X336" s="12"/>
      <c r="Y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92"/>
      <c r="S337" s="12"/>
      <c r="T337" s="12"/>
      <c r="U337" s="12"/>
      <c r="V337" s="12"/>
      <c r="W337" s="12"/>
      <c r="X337" s="12"/>
      <c r="Y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92"/>
      <c r="S338" s="12"/>
      <c r="T338" s="12"/>
      <c r="U338" s="12"/>
      <c r="V338" s="12"/>
      <c r="W338" s="12"/>
      <c r="X338" s="12"/>
      <c r="Y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92"/>
      <c r="S339" s="12"/>
      <c r="T339" s="12"/>
      <c r="U339" s="12"/>
      <c r="V339" s="12"/>
      <c r="W339" s="12"/>
      <c r="X339" s="12"/>
      <c r="Y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92"/>
      <c r="S340" s="12"/>
      <c r="T340" s="12"/>
      <c r="U340" s="12"/>
      <c r="V340" s="12"/>
      <c r="W340" s="12"/>
      <c r="X340" s="12"/>
      <c r="Y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92"/>
      <c r="S341" s="12"/>
      <c r="T341" s="12"/>
      <c r="U341" s="12"/>
      <c r="V341" s="12"/>
      <c r="W341" s="12"/>
      <c r="X341" s="12"/>
      <c r="Y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92"/>
      <c r="S342" s="12"/>
      <c r="T342" s="12"/>
      <c r="U342" s="12"/>
      <c r="V342" s="12"/>
      <c r="W342" s="12"/>
      <c r="X342" s="12"/>
      <c r="Y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92"/>
      <c r="S343" s="12"/>
      <c r="T343" s="12"/>
      <c r="U343" s="12"/>
      <c r="V343" s="12"/>
      <c r="W343" s="12"/>
      <c r="X343" s="12"/>
      <c r="Y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92"/>
      <c r="S344" s="12"/>
      <c r="T344" s="12"/>
      <c r="U344" s="12"/>
      <c r="V344" s="12"/>
      <c r="W344" s="12"/>
      <c r="X344" s="12"/>
      <c r="Y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92"/>
      <c r="S345" s="12"/>
      <c r="T345" s="12"/>
      <c r="U345" s="12"/>
      <c r="V345" s="12"/>
      <c r="W345" s="12"/>
      <c r="X345" s="12"/>
      <c r="Y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92"/>
      <c r="S346" s="12"/>
      <c r="T346" s="12"/>
      <c r="U346" s="12"/>
      <c r="V346" s="12"/>
      <c r="W346" s="12"/>
      <c r="X346" s="12"/>
      <c r="Y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92"/>
      <c r="S347" s="12"/>
      <c r="T347" s="12"/>
      <c r="U347" s="12"/>
      <c r="V347" s="12"/>
      <c r="W347" s="12"/>
      <c r="X347" s="12"/>
      <c r="Y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92"/>
      <c r="S348" s="12"/>
      <c r="T348" s="12"/>
      <c r="U348" s="12"/>
      <c r="V348" s="12"/>
      <c r="W348" s="12"/>
      <c r="X348" s="12"/>
      <c r="Y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92"/>
      <c r="S349" s="12"/>
      <c r="T349" s="12"/>
      <c r="U349" s="12"/>
      <c r="V349" s="12"/>
      <c r="W349" s="12"/>
      <c r="X349" s="12"/>
      <c r="Y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92"/>
      <c r="S350" s="12"/>
      <c r="T350" s="12"/>
      <c r="U350" s="12"/>
      <c r="V350" s="12"/>
      <c r="W350" s="12"/>
      <c r="X350" s="12"/>
      <c r="Y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92"/>
      <c r="S351" s="12"/>
      <c r="T351" s="12"/>
      <c r="U351" s="12"/>
      <c r="V351" s="12"/>
      <c r="W351" s="12"/>
      <c r="X351" s="12"/>
      <c r="Y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92"/>
      <c r="S352" s="12"/>
      <c r="T352" s="12"/>
      <c r="U352" s="12"/>
      <c r="V352" s="12"/>
      <c r="W352" s="12"/>
      <c r="X352" s="12"/>
      <c r="Y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92"/>
      <c r="S353" s="12"/>
      <c r="T353" s="12"/>
      <c r="U353" s="12"/>
      <c r="V353" s="12"/>
      <c r="W353" s="12"/>
      <c r="X353" s="12"/>
      <c r="Y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92"/>
      <c r="S354" s="12"/>
      <c r="T354" s="12"/>
      <c r="U354" s="12"/>
      <c r="V354" s="12"/>
      <c r="W354" s="12"/>
      <c r="X354" s="12"/>
      <c r="Y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92"/>
      <c r="S355" s="12"/>
      <c r="T355" s="12"/>
      <c r="U355" s="12"/>
      <c r="V355" s="12"/>
      <c r="W355" s="12"/>
      <c r="X355" s="12"/>
      <c r="Y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92"/>
      <c r="S356" s="12"/>
      <c r="T356" s="12"/>
      <c r="U356" s="12"/>
      <c r="V356" s="12"/>
      <c r="W356" s="12"/>
      <c r="X356" s="12"/>
      <c r="Y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92"/>
      <c r="S357" s="12"/>
      <c r="T357" s="12"/>
      <c r="U357" s="12"/>
      <c r="V357" s="12"/>
      <c r="W357" s="12"/>
      <c r="X357" s="12"/>
      <c r="Y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92"/>
      <c r="S358" s="12"/>
      <c r="T358" s="12"/>
      <c r="U358" s="12"/>
      <c r="V358" s="12"/>
      <c r="W358" s="12"/>
      <c r="X358" s="12"/>
      <c r="Y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92"/>
      <c r="S359" s="12"/>
      <c r="T359" s="12"/>
      <c r="U359" s="12"/>
      <c r="V359" s="12"/>
      <c r="W359" s="12"/>
      <c r="X359" s="12"/>
      <c r="Y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92"/>
      <c r="S360" s="12"/>
      <c r="T360" s="12"/>
      <c r="U360" s="12"/>
      <c r="V360" s="12"/>
      <c r="W360" s="12"/>
      <c r="X360" s="12"/>
      <c r="Y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92"/>
      <c r="S361" s="12"/>
      <c r="T361" s="12"/>
      <c r="U361" s="12"/>
      <c r="V361" s="12"/>
      <c r="W361" s="12"/>
      <c r="X361" s="12"/>
      <c r="Y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92"/>
      <c r="S362" s="12"/>
      <c r="T362" s="12"/>
      <c r="U362" s="12"/>
      <c r="V362" s="12"/>
      <c r="W362" s="12"/>
      <c r="X362" s="12"/>
      <c r="Y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92"/>
      <c r="S363" s="12"/>
      <c r="T363" s="12"/>
      <c r="U363" s="12"/>
      <c r="V363" s="12"/>
      <c r="W363" s="12"/>
      <c r="X363" s="12"/>
      <c r="Y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92"/>
      <c r="S364" s="12"/>
      <c r="T364" s="12"/>
      <c r="U364" s="12"/>
      <c r="V364" s="12"/>
      <c r="W364" s="12"/>
      <c r="X364" s="12"/>
      <c r="Y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92"/>
      <c r="S365" s="12"/>
      <c r="T365" s="12"/>
      <c r="U365" s="12"/>
      <c r="V365" s="12"/>
      <c r="W365" s="12"/>
      <c r="X365" s="12"/>
      <c r="Y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92"/>
      <c r="S366" s="12"/>
      <c r="T366" s="12"/>
      <c r="U366" s="12"/>
      <c r="V366" s="12"/>
      <c r="W366" s="12"/>
      <c r="X366" s="12"/>
      <c r="Y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92"/>
      <c r="S367" s="12"/>
      <c r="T367" s="12"/>
      <c r="U367" s="12"/>
      <c r="V367" s="12"/>
      <c r="W367" s="12"/>
      <c r="X367" s="12"/>
      <c r="Y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92"/>
      <c r="S368" s="12"/>
      <c r="T368" s="12"/>
      <c r="U368" s="12"/>
      <c r="V368" s="12"/>
      <c r="W368" s="12"/>
      <c r="X368" s="12"/>
      <c r="Y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92"/>
      <c r="S369" s="12"/>
      <c r="T369" s="12"/>
      <c r="U369" s="12"/>
      <c r="V369" s="12"/>
      <c r="W369" s="12"/>
      <c r="X369" s="12"/>
      <c r="Y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92"/>
      <c r="S370" s="12"/>
      <c r="T370" s="12"/>
      <c r="U370" s="12"/>
      <c r="V370" s="12"/>
      <c r="W370" s="12"/>
      <c r="X370" s="12"/>
      <c r="Y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92"/>
      <c r="S371" s="12"/>
      <c r="T371" s="12"/>
      <c r="U371" s="12"/>
      <c r="V371" s="12"/>
      <c r="W371" s="12"/>
      <c r="X371" s="12"/>
      <c r="Y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92"/>
      <c r="S372" s="12"/>
      <c r="T372" s="12"/>
      <c r="U372" s="12"/>
      <c r="V372" s="12"/>
      <c r="W372" s="12"/>
      <c r="X372" s="12"/>
      <c r="Y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92"/>
      <c r="S373" s="12"/>
      <c r="T373" s="12"/>
      <c r="U373" s="12"/>
      <c r="V373" s="12"/>
      <c r="W373" s="12"/>
      <c r="X373" s="12"/>
      <c r="Y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92"/>
      <c r="S374" s="12"/>
      <c r="T374" s="12"/>
      <c r="U374" s="12"/>
      <c r="V374" s="12"/>
      <c r="W374" s="12"/>
      <c r="X374" s="12"/>
      <c r="Y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92"/>
      <c r="S375" s="12"/>
      <c r="T375" s="12"/>
      <c r="U375" s="12"/>
      <c r="V375" s="12"/>
      <c r="W375" s="12"/>
      <c r="X375" s="12"/>
      <c r="Y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92"/>
      <c r="S376" s="12"/>
      <c r="T376" s="12"/>
      <c r="U376" s="12"/>
      <c r="V376" s="12"/>
      <c r="W376" s="12"/>
      <c r="X376" s="12"/>
      <c r="Y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92"/>
      <c r="S377" s="12"/>
      <c r="T377" s="12"/>
      <c r="U377" s="12"/>
      <c r="V377" s="12"/>
      <c r="W377" s="12"/>
      <c r="X377" s="12"/>
      <c r="Y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92"/>
      <c r="S378" s="12"/>
      <c r="T378" s="12"/>
      <c r="U378" s="12"/>
      <c r="V378" s="12"/>
      <c r="W378" s="12"/>
      <c r="X378" s="12"/>
      <c r="Y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92"/>
      <c r="S379" s="12"/>
      <c r="T379" s="12"/>
      <c r="U379" s="12"/>
      <c r="V379" s="12"/>
      <c r="W379" s="12"/>
      <c r="X379" s="12"/>
      <c r="Y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92"/>
      <c r="S380" s="12"/>
      <c r="T380" s="12"/>
      <c r="U380" s="12"/>
      <c r="V380" s="12"/>
      <c r="W380" s="12"/>
      <c r="X380" s="12"/>
      <c r="Y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92"/>
      <c r="S381" s="12"/>
      <c r="T381" s="12"/>
      <c r="U381" s="12"/>
      <c r="V381" s="12"/>
      <c r="W381" s="12"/>
      <c r="X381" s="12"/>
      <c r="Y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92"/>
      <c r="S382" s="12"/>
      <c r="T382" s="12"/>
      <c r="U382" s="12"/>
      <c r="V382" s="12"/>
      <c r="W382" s="12"/>
      <c r="X382" s="12"/>
      <c r="Y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92"/>
      <c r="S383" s="12"/>
      <c r="T383" s="12"/>
      <c r="U383" s="12"/>
      <c r="V383" s="12"/>
      <c r="W383" s="12"/>
      <c r="X383" s="12"/>
      <c r="Y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92"/>
      <c r="S384" s="12"/>
      <c r="T384" s="12"/>
      <c r="U384" s="12"/>
      <c r="V384" s="12"/>
      <c r="W384" s="12"/>
      <c r="X384" s="12"/>
      <c r="Y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92"/>
      <c r="S385" s="12"/>
      <c r="T385" s="12"/>
      <c r="U385" s="12"/>
      <c r="V385" s="12"/>
      <c r="W385" s="12"/>
      <c r="X385" s="12"/>
      <c r="Y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92"/>
      <c r="S386" s="12"/>
      <c r="T386" s="12"/>
      <c r="U386" s="12"/>
      <c r="V386" s="12"/>
      <c r="W386" s="12"/>
      <c r="X386" s="12"/>
      <c r="Y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92"/>
      <c r="S387" s="12"/>
      <c r="T387" s="12"/>
      <c r="U387" s="12"/>
      <c r="V387" s="12"/>
      <c r="W387" s="12"/>
      <c r="X387" s="12"/>
      <c r="Y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92"/>
      <c r="S388" s="12"/>
      <c r="T388" s="12"/>
      <c r="U388" s="12"/>
      <c r="V388" s="12"/>
      <c r="W388" s="12"/>
      <c r="X388" s="12"/>
      <c r="Y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92"/>
      <c r="S389" s="12"/>
      <c r="T389" s="12"/>
      <c r="U389" s="12"/>
      <c r="V389" s="12"/>
      <c r="W389" s="12"/>
      <c r="X389" s="12"/>
      <c r="Y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92"/>
      <c r="S390" s="12"/>
      <c r="T390" s="12"/>
      <c r="U390" s="12"/>
      <c r="V390" s="12"/>
      <c r="W390" s="12"/>
      <c r="X390" s="12"/>
      <c r="Y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92"/>
      <c r="S391" s="12"/>
      <c r="T391" s="12"/>
      <c r="U391" s="12"/>
      <c r="V391" s="12"/>
      <c r="W391" s="12"/>
      <c r="X391" s="12"/>
      <c r="Y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92"/>
      <c r="S392" s="12"/>
      <c r="T392" s="12"/>
      <c r="U392" s="12"/>
      <c r="V392" s="12"/>
      <c r="W392" s="12"/>
      <c r="X392" s="12"/>
      <c r="Y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92"/>
      <c r="S393" s="12"/>
      <c r="T393" s="12"/>
      <c r="U393" s="12"/>
      <c r="V393" s="12"/>
      <c r="W393" s="12"/>
      <c r="X393" s="12"/>
      <c r="Y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92"/>
      <c r="S394" s="12"/>
      <c r="T394" s="12"/>
      <c r="U394" s="12"/>
      <c r="V394" s="12"/>
      <c r="W394" s="12"/>
      <c r="X394" s="12"/>
      <c r="Y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92"/>
      <c r="S395" s="12"/>
      <c r="T395" s="12"/>
      <c r="U395" s="12"/>
      <c r="V395" s="12"/>
      <c r="W395" s="12"/>
      <c r="X395" s="12"/>
      <c r="Y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92"/>
      <c r="S396" s="12"/>
      <c r="T396" s="12"/>
      <c r="U396" s="12"/>
      <c r="V396" s="12"/>
      <c r="W396" s="12"/>
      <c r="X396" s="12"/>
      <c r="Y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92"/>
      <c r="S397" s="12"/>
      <c r="T397" s="12"/>
      <c r="U397" s="12"/>
      <c r="V397" s="12"/>
      <c r="W397" s="12"/>
      <c r="X397" s="12"/>
      <c r="Y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92"/>
      <c r="S398" s="12"/>
      <c r="T398" s="12"/>
      <c r="U398" s="12"/>
      <c r="V398" s="12"/>
      <c r="W398" s="12"/>
      <c r="X398" s="12"/>
      <c r="Y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92"/>
      <c r="S399" s="12"/>
      <c r="T399" s="12"/>
      <c r="U399" s="12"/>
      <c r="V399" s="12"/>
      <c r="W399" s="12"/>
      <c r="X399" s="12"/>
      <c r="Y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92"/>
      <c r="S400" s="12"/>
      <c r="T400" s="12"/>
      <c r="U400" s="12"/>
      <c r="V400" s="12"/>
      <c r="W400" s="12"/>
      <c r="X400" s="12"/>
      <c r="Y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92"/>
      <c r="S401" s="12"/>
      <c r="T401" s="12"/>
      <c r="U401" s="12"/>
      <c r="V401" s="12"/>
      <c r="W401" s="12"/>
      <c r="X401" s="12"/>
      <c r="Y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92"/>
      <c r="S402" s="12"/>
      <c r="T402" s="12"/>
      <c r="U402" s="12"/>
      <c r="V402" s="12"/>
      <c r="W402" s="12"/>
      <c r="X402" s="12"/>
      <c r="Y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92"/>
      <c r="S403" s="12"/>
      <c r="T403" s="12"/>
      <c r="U403" s="12"/>
      <c r="V403" s="12"/>
      <c r="W403" s="12"/>
      <c r="X403" s="12"/>
      <c r="Y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92"/>
      <c r="S404" s="12"/>
      <c r="T404" s="12"/>
      <c r="U404" s="12"/>
      <c r="V404" s="12"/>
      <c r="W404" s="12"/>
      <c r="X404" s="12"/>
      <c r="Y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92"/>
      <c r="S405" s="12"/>
      <c r="T405" s="12"/>
      <c r="U405" s="12"/>
      <c r="V405" s="12"/>
      <c r="W405" s="12"/>
      <c r="X405" s="12"/>
      <c r="Y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92"/>
      <c r="S406" s="12"/>
      <c r="T406" s="12"/>
      <c r="U406" s="12"/>
      <c r="V406" s="12"/>
      <c r="W406" s="12"/>
      <c r="X406" s="12"/>
      <c r="Y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92"/>
      <c r="S407" s="12"/>
      <c r="T407" s="12"/>
      <c r="U407" s="12"/>
      <c r="V407" s="12"/>
      <c r="W407" s="12"/>
      <c r="X407" s="12"/>
      <c r="Y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92"/>
      <c r="S408" s="12"/>
      <c r="T408" s="12"/>
      <c r="U408" s="12"/>
      <c r="V408" s="12"/>
      <c r="W408" s="12"/>
      <c r="X408" s="12"/>
      <c r="Y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92"/>
      <c r="S409" s="12"/>
      <c r="T409" s="12"/>
      <c r="U409" s="12"/>
      <c r="V409" s="12"/>
      <c r="W409" s="12"/>
      <c r="X409" s="12"/>
      <c r="Y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92"/>
      <c r="S410" s="12"/>
      <c r="T410" s="12"/>
      <c r="U410" s="12"/>
      <c r="V410" s="12"/>
      <c r="W410" s="12"/>
      <c r="X410" s="12"/>
      <c r="Y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92"/>
      <c r="S411" s="12"/>
      <c r="T411" s="12"/>
      <c r="U411" s="12"/>
      <c r="V411" s="12"/>
      <c r="W411" s="12"/>
      <c r="X411" s="12"/>
      <c r="Y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92"/>
      <c r="S412" s="12"/>
      <c r="T412" s="12"/>
      <c r="U412" s="12"/>
      <c r="V412" s="12"/>
      <c r="W412" s="12"/>
      <c r="X412" s="12"/>
      <c r="Y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92"/>
      <c r="S413" s="12"/>
      <c r="T413" s="12"/>
      <c r="U413" s="12"/>
      <c r="V413" s="12"/>
      <c r="W413" s="12"/>
      <c r="X413" s="12"/>
      <c r="Y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92"/>
      <c r="S414" s="12"/>
      <c r="T414" s="12"/>
      <c r="U414" s="12"/>
      <c r="V414" s="12"/>
      <c r="W414" s="12"/>
      <c r="X414" s="12"/>
      <c r="Y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92"/>
      <c r="S415" s="12"/>
      <c r="T415" s="12"/>
      <c r="U415" s="12"/>
      <c r="V415" s="12"/>
      <c r="W415" s="12"/>
      <c r="X415" s="12"/>
      <c r="Y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92"/>
      <c r="S416" s="12"/>
      <c r="T416" s="12"/>
      <c r="U416" s="12"/>
      <c r="V416" s="12"/>
      <c r="W416" s="12"/>
      <c r="X416" s="12"/>
      <c r="Y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92"/>
      <c r="S417" s="12"/>
      <c r="T417" s="12"/>
      <c r="U417" s="12"/>
      <c r="V417" s="12"/>
      <c r="W417" s="12"/>
      <c r="X417" s="12"/>
      <c r="Y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92"/>
      <c r="S418" s="12"/>
      <c r="T418" s="12"/>
      <c r="U418" s="12"/>
      <c r="V418" s="12"/>
      <c r="W418" s="12"/>
      <c r="X418" s="12"/>
      <c r="Y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92"/>
      <c r="S419" s="12"/>
      <c r="T419" s="12"/>
      <c r="U419" s="12"/>
      <c r="V419" s="12"/>
      <c r="W419" s="12"/>
      <c r="X419" s="12"/>
      <c r="Y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92"/>
      <c r="S420" s="12"/>
      <c r="T420" s="12"/>
      <c r="U420" s="12"/>
      <c r="V420" s="12"/>
      <c r="W420" s="12"/>
      <c r="X420" s="12"/>
      <c r="Y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92"/>
      <c r="S421" s="12"/>
      <c r="T421" s="12"/>
      <c r="U421" s="12"/>
      <c r="V421" s="12"/>
      <c r="W421" s="12"/>
      <c r="X421" s="12"/>
      <c r="Y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92"/>
      <c r="S422" s="12"/>
      <c r="T422" s="12"/>
      <c r="U422" s="12"/>
      <c r="V422" s="12"/>
      <c r="W422" s="12"/>
      <c r="X422" s="12"/>
      <c r="Y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92"/>
      <c r="S423" s="12"/>
      <c r="T423" s="12"/>
      <c r="U423" s="12"/>
      <c r="V423" s="12"/>
      <c r="W423" s="12"/>
      <c r="X423" s="12"/>
      <c r="Y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92"/>
      <c r="S424" s="12"/>
      <c r="T424" s="12"/>
      <c r="U424" s="12"/>
      <c r="V424" s="12"/>
      <c r="W424" s="12"/>
      <c r="X424" s="12"/>
      <c r="Y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92"/>
      <c r="S425" s="12"/>
      <c r="T425" s="12"/>
      <c r="U425" s="12"/>
      <c r="V425" s="12"/>
      <c r="W425" s="12"/>
      <c r="X425" s="12"/>
      <c r="Y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92"/>
      <c r="S426" s="12"/>
      <c r="T426" s="12"/>
      <c r="U426" s="12"/>
      <c r="V426" s="12"/>
      <c r="W426" s="12"/>
      <c r="X426" s="12"/>
      <c r="Y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92"/>
      <c r="S427" s="12"/>
      <c r="T427" s="12"/>
      <c r="U427" s="12"/>
      <c r="V427" s="12"/>
      <c r="W427" s="12"/>
      <c r="X427" s="12"/>
      <c r="Y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92"/>
      <c r="S428" s="12"/>
      <c r="T428" s="12"/>
      <c r="U428" s="12"/>
      <c r="V428" s="12"/>
      <c r="W428" s="12"/>
      <c r="X428" s="12"/>
      <c r="Y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92"/>
      <c r="S429" s="12"/>
      <c r="T429" s="12"/>
      <c r="U429" s="12"/>
      <c r="V429" s="12"/>
      <c r="W429" s="12"/>
      <c r="X429" s="12"/>
      <c r="Y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92"/>
      <c r="S430" s="12"/>
      <c r="T430" s="12"/>
      <c r="U430" s="12"/>
      <c r="V430" s="12"/>
      <c r="W430" s="12"/>
      <c r="X430" s="12"/>
      <c r="Y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92"/>
      <c r="S431" s="12"/>
      <c r="T431" s="12"/>
      <c r="U431" s="12"/>
      <c r="V431" s="12"/>
      <c r="W431" s="12"/>
      <c r="X431" s="12"/>
      <c r="Y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92"/>
      <c r="S432" s="12"/>
      <c r="T432" s="12"/>
      <c r="U432" s="12"/>
      <c r="V432" s="12"/>
      <c r="W432" s="12"/>
      <c r="X432" s="12"/>
      <c r="Y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92"/>
      <c r="S433" s="12"/>
      <c r="T433" s="12"/>
      <c r="U433" s="12"/>
      <c r="V433" s="12"/>
      <c r="W433" s="12"/>
      <c r="X433" s="12"/>
      <c r="Y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92"/>
      <c r="S434" s="12"/>
      <c r="T434" s="12"/>
      <c r="U434" s="12"/>
      <c r="V434" s="12"/>
      <c r="W434" s="12"/>
      <c r="X434" s="12"/>
      <c r="Y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92"/>
      <c r="S435" s="12"/>
      <c r="T435" s="12"/>
      <c r="U435" s="12"/>
      <c r="V435" s="12"/>
      <c r="W435" s="12"/>
      <c r="X435" s="12"/>
      <c r="Y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92"/>
      <c r="S436" s="12"/>
      <c r="T436" s="12"/>
      <c r="U436" s="12"/>
      <c r="V436" s="12"/>
      <c r="W436" s="12"/>
      <c r="X436" s="12"/>
      <c r="Y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92"/>
      <c r="S437" s="12"/>
      <c r="T437" s="12"/>
      <c r="U437" s="12"/>
      <c r="V437" s="12"/>
      <c r="W437" s="12"/>
      <c r="X437" s="12"/>
      <c r="Y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92"/>
      <c r="S438" s="12"/>
      <c r="T438" s="12"/>
      <c r="U438" s="12"/>
      <c r="V438" s="12"/>
      <c r="W438" s="12"/>
      <c r="X438" s="12"/>
      <c r="Y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92"/>
      <c r="S439" s="12"/>
      <c r="T439" s="12"/>
      <c r="U439" s="12"/>
      <c r="V439" s="12"/>
      <c r="W439" s="12"/>
      <c r="X439" s="12"/>
      <c r="Y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92"/>
      <c r="S440" s="12"/>
      <c r="T440" s="12"/>
      <c r="U440" s="12"/>
      <c r="V440" s="12"/>
      <c r="W440" s="12"/>
      <c r="X440" s="12"/>
      <c r="Y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92"/>
      <c r="S441" s="12"/>
      <c r="T441" s="12"/>
      <c r="U441" s="12"/>
      <c r="V441" s="12"/>
      <c r="W441" s="12"/>
      <c r="X441" s="12"/>
      <c r="Y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92"/>
      <c r="S442" s="12"/>
      <c r="T442" s="12"/>
      <c r="U442" s="12"/>
      <c r="V442" s="12"/>
      <c r="W442" s="12"/>
      <c r="X442" s="12"/>
      <c r="Y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92"/>
      <c r="S443" s="12"/>
      <c r="T443" s="12"/>
      <c r="U443" s="12"/>
      <c r="V443" s="12"/>
      <c r="W443" s="12"/>
      <c r="X443" s="12"/>
      <c r="Y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92"/>
      <c r="S444" s="12"/>
      <c r="T444" s="12"/>
      <c r="U444" s="12"/>
      <c r="V444" s="12"/>
      <c r="W444" s="12"/>
      <c r="X444" s="12"/>
      <c r="Y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92"/>
      <c r="S445" s="12"/>
      <c r="T445" s="12"/>
      <c r="U445" s="12"/>
      <c r="V445" s="12"/>
      <c r="W445" s="12"/>
      <c r="X445" s="12"/>
      <c r="Y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92"/>
      <c r="S446" s="12"/>
      <c r="T446" s="12"/>
      <c r="U446" s="12"/>
      <c r="V446" s="12"/>
      <c r="W446" s="12"/>
      <c r="X446" s="12"/>
      <c r="Y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92"/>
      <c r="S447" s="12"/>
      <c r="T447" s="12"/>
      <c r="U447" s="12"/>
      <c r="V447" s="12"/>
      <c r="W447" s="12"/>
      <c r="X447" s="12"/>
      <c r="Y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92"/>
      <c r="S448" s="12"/>
      <c r="T448" s="12"/>
      <c r="U448" s="12"/>
      <c r="V448" s="12"/>
      <c r="W448" s="12"/>
      <c r="X448" s="12"/>
      <c r="Y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92"/>
      <c r="S449" s="12"/>
      <c r="T449" s="12"/>
      <c r="U449" s="12"/>
      <c r="V449" s="12"/>
      <c r="W449" s="12"/>
      <c r="X449" s="12"/>
      <c r="Y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92"/>
      <c r="S450" s="12"/>
      <c r="T450" s="12"/>
      <c r="U450" s="12"/>
      <c r="V450" s="12"/>
      <c r="W450" s="12"/>
      <c r="X450" s="12"/>
      <c r="Y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92"/>
      <c r="S451" s="12"/>
      <c r="T451" s="12"/>
      <c r="U451" s="12"/>
      <c r="V451" s="12"/>
      <c r="W451" s="12"/>
      <c r="X451" s="12"/>
      <c r="Y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92"/>
      <c r="S452" s="12"/>
      <c r="T452" s="12"/>
      <c r="U452" s="12"/>
      <c r="V452" s="12"/>
      <c r="W452" s="12"/>
      <c r="X452" s="12"/>
      <c r="Y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92"/>
      <c r="S453" s="12"/>
      <c r="T453" s="12"/>
      <c r="U453" s="12"/>
      <c r="V453" s="12"/>
      <c r="W453" s="12"/>
      <c r="X453" s="12"/>
      <c r="Y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92"/>
      <c r="S454" s="12"/>
      <c r="T454" s="12"/>
      <c r="U454" s="12"/>
      <c r="V454" s="12"/>
      <c r="W454" s="12"/>
      <c r="X454" s="12"/>
      <c r="Y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92"/>
      <c r="S455" s="12"/>
      <c r="T455" s="12"/>
      <c r="U455" s="12"/>
      <c r="V455" s="12"/>
      <c r="W455" s="12"/>
      <c r="X455" s="12"/>
      <c r="Y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92"/>
      <c r="S456" s="12"/>
      <c r="T456" s="12"/>
      <c r="U456" s="12"/>
      <c r="V456" s="12"/>
      <c r="W456" s="12"/>
      <c r="X456" s="12"/>
      <c r="Y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92"/>
      <c r="S457" s="12"/>
      <c r="T457" s="12"/>
      <c r="U457" s="12"/>
      <c r="V457" s="12"/>
      <c r="W457" s="12"/>
      <c r="X457" s="12"/>
      <c r="Y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92"/>
      <c r="S458" s="12"/>
      <c r="T458" s="12"/>
      <c r="U458" s="12"/>
      <c r="V458" s="12"/>
      <c r="W458" s="12"/>
      <c r="X458" s="12"/>
      <c r="Y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92"/>
      <c r="S459" s="12"/>
      <c r="T459" s="12"/>
      <c r="U459" s="12"/>
      <c r="V459" s="12"/>
      <c r="W459" s="12"/>
      <c r="X459" s="12"/>
      <c r="Y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92"/>
      <c r="S460" s="12"/>
      <c r="T460" s="12"/>
      <c r="U460" s="12"/>
      <c r="V460" s="12"/>
      <c r="W460" s="12"/>
      <c r="X460" s="12"/>
      <c r="Y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92"/>
      <c r="S461" s="12"/>
      <c r="T461" s="12"/>
      <c r="U461" s="12"/>
      <c r="V461" s="12"/>
      <c r="W461" s="12"/>
      <c r="X461" s="12"/>
      <c r="Y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92"/>
      <c r="S462" s="12"/>
      <c r="T462" s="12"/>
      <c r="U462" s="12"/>
      <c r="V462" s="12"/>
      <c r="W462" s="12"/>
      <c r="X462" s="12"/>
      <c r="Y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92"/>
      <c r="S463" s="12"/>
      <c r="T463" s="12"/>
      <c r="U463" s="12"/>
      <c r="V463" s="12"/>
      <c r="W463" s="12"/>
      <c r="X463" s="12"/>
      <c r="Y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92"/>
      <c r="S464" s="12"/>
      <c r="T464" s="12"/>
      <c r="U464" s="12"/>
      <c r="V464" s="12"/>
      <c r="W464" s="12"/>
      <c r="X464" s="12"/>
      <c r="Y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92"/>
      <c r="S465" s="12"/>
      <c r="T465" s="12"/>
      <c r="U465" s="12"/>
      <c r="V465" s="12"/>
      <c r="W465" s="12"/>
      <c r="X465" s="12"/>
      <c r="Y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92"/>
      <c r="S466" s="12"/>
      <c r="T466" s="12"/>
      <c r="U466" s="12"/>
      <c r="V466" s="12"/>
      <c r="W466" s="12"/>
      <c r="X466" s="12"/>
      <c r="Y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92"/>
      <c r="S467" s="12"/>
      <c r="T467" s="12"/>
      <c r="U467" s="12"/>
      <c r="V467" s="12"/>
      <c r="W467" s="12"/>
      <c r="X467" s="12"/>
      <c r="Y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92"/>
      <c r="S468" s="12"/>
      <c r="T468" s="12"/>
      <c r="U468" s="12"/>
      <c r="V468" s="12"/>
      <c r="W468" s="12"/>
      <c r="X468" s="12"/>
      <c r="Y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92"/>
      <c r="S469" s="12"/>
      <c r="T469" s="12"/>
      <c r="U469" s="12"/>
      <c r="V469" s="12"/>
      <c r="W469" s="12"/>
      <c r="X469" s="12"/>
      <c r="Y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92"/>
      <c r="S470" s="12"/>
      <c r="T470" s="12"/>
      <c r="U470" s="12"/>
      <c r="V470" s="12"/>
      <c r="W470" s="12"/>
      <c r="X470" s="12"/>
      <c r="Y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92"/>
      <c r="S471" s="12"/>
      <c r="T471" s="12"/>
      <c r="U471" s="12"/>
      <c r="V471" s="12"/>
      <c r="W471" s="12"/>
      <c r="X471" s="12"/>
      <c r="Y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92"/>
      <c r="S472" s="12"/>
      <c r="T472" s="12"/>
      <c r="U472" s="12"/>
      <c r="V472" s="12"/>
      <c r="W472" s="12"/>
      <c r="X472" s="12"/>
      <c r="Y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92"/>
      <c r="S473" s="12"/>
      <c r="T473" s="12"/>
      <c r="U473" s="12"/>
      <c r="V473" s="12"/>
      <c r="W473" s="12"/>
      <c r="X473" s="12"/>
      <c r="Y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92"/>
      <c r="S474" s="12"/>
      <c r="T474" s="12"/>
      <c r="U474" s="12"/>
      <c r="V474" s="12"/>
      <c r="W474" s="12"/>
      <c r="X474" s="12"/>
      <c r="Y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92"/>
      <c r="S475" s="12"/>
      <c r="T475" s="12"/>
      <c r="U475" s="12"/>
      <c r="V475" s="12"/>
      <c r="W475" s="12"/>
      <c r="X475" s="12"/>
      <c r="Y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92"/>
      <c r="S476" s="12"/>
      <c r="T476" s="12"/>
      <c r="U476" s="12"/>
      <c r="V476" s="12"/>
      <c r="W476" s="12"/>
      <c r="X476" s="12"/>
      <c r="Y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92"/>
      <c r="S477" s="12"/>
      <c r="T477" s="12"/>
      <c r="U477" s="12"/>
      <c r="V477" s="12"/>
      <c r="W477" s="12"/>
      <c r="X477" s="12"/>
      <c r="Y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92"/>
      <c r="S478" s="12"/>
      <c r="T478" s="12"/>
      <c r="U478" s="12"/>
      <c r="V478" s="12"/>
      <c r="W478" s="12"/>
      <c r="X478" s="12"/>
      <c r="Y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92"/>
      <c r="S479" s="12"/>
      <c r="T479" s="12"/>
      <c r="U479" s="12"/>
      <c r="V479" s="12"/>
      <c r="W479" s="12"/>
      <c r="X479" s="12"/>
      <c r="Y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92"/>
      <c r="S480" s="12"/>
      <c r="T480" s="12"/>
      <c r="U480" s="12"/>
      <c r="V480" s="12"/>
      <c r="W480" s="12"/>
      <c r="X480" s="12"/>
      <c r="Y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92"/>
      <c r="S481" s="12"/>
      <c r="T481" s="12"/>
      <c r="U481" s="12"/>
      <c r="V481" s="12"/>
      <c r="W481" s="12"/>
      <c r="X481" s="12"/>
      <c r="Y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92"/>
      <c r="S482" s="12"/>
      <c r="T482" s="12"/>
      <c r="U482" s="12"/>
      <c r="V482" s="12"/>
      <c r="W482" s="12"/>
      <c r="X482" s="12"/>
      <c r="Y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92"/>
      <c r="S483" s="12"/>
      <c r="T483" s="12"/>
      <c r="U483" s="12"/>
      <c r="V483" s="12"/>
      <c r="W483" s="12"/>
      <c r="X483" s="12"/>
      <c r="Y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92"/>
      <c r="S484" s="12"/>
      <c r="T484" s="12"/>
      <c r="U484" s="12"/>
      <c r="V484" s="12"/>
      <c r="W484" s="12"/>
      <c r="X484" s="12"/>
      <c r="Y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92"/>
      <c r="S485" s="12"/>
      <c r="T485" s="12"/>
      <c r="U485" s="12"/>
      <c r="V485" s="12"/>
      <c r="W485" s="12"/>
      <c r="X485" s="12"/>
      <c r="Y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92"/>
      <c r="S486" s="12"/>
      <c r="T486" s="12"/>
      <c r="U486" s="12"/>
      <c r="V486" s="12"/>
      <c r="W486" s="12"/>
      <c r="X486" s="12"/>
      <c r="Y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92"/>
      <c r="S487" s="12"/>
      <c r="T487" s="12"/>
      <c r="U487" s="12"/>
      <c r="V487" s="12"/>
      <c r="W487" s="12"/>
      <c r="X487" s="12"/>
      <c r="Y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92"/>
      <c r="S488" s="12"/>
      <c r="T488" s="12"/>
      <c r="U488" s="12"/>
      <c r="V488" s="12"/>
      <c r="W488" s="12"/>
      <c r="X488" s="12"/>
      <c r="Y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92"/>
      <c r="S489" s="12"/>
      <c r="T489" s="12"/>
      <c r="U489" s="12"/>
      <c r="V489" s="12"/>
      <c r="W489" s="12"/>
      <c r="X489" s="12"/>
      <c r="Y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92"/>
      <c r="S490" s="12"/>
      <c r="T490" s="12"/>
      <c r="U490" s="12"/>
      <c r="V490" s="12"/>
      <c r="W490" s="12"/>
      <c r="X490" s="12"/>
      <c r="Y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92"/>
      <c r="S491" s="12"/>
      <c r="T491" s="12"/>
      <c r="U491" s="12"/>
      <c r="V491" s="12"/>
      <c r="W491" s="12"/>
      <c r="X491" s="12"/>
      <c r="Y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92"/>
      <c r="S492" s="12"/>
      <c r="T492" s="12"/>
      <c r="U492" s="12"/>
      <c r="V492" s="12"/>
      <c r="W492" s="12"/>
      <c r="X492" s="12"/>
      <c r="Y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92"/>
      <c r="S493" s="12"/>
      <c r="T493" s="12"/>
      <c r="U493" s="12"/>
      <c r="V493" s="12"/>
      <c r="W493" s="12"/>
      <c r="X493" s="12"/>
      <c r="Y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92"/>
      <c r="S494" s="12"/>
      <c r="T494" s="12"/>
      <c r="U494" s="12"/>
      <c r="V494" s="12"/>
      <c r="W494" s="12"/>
      <c r="X494" s="12"/>
      <c r="Y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92"/>
      <c r="S495" s="12"/>
      <c r="T495" s="12"/>
      <c r="U495" s="12"/>
      <c r="V495" s="12"/>
      <c r="W495" s="12"/>
      <c r="X495" s="12"/>
      <c r="Y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92"/>
      <c r="S496" s="12"/>
      <c r="T496" s="12"/>
      <c r="U496" s="12"/>
      <c r="V496" s="12"/>
      <c r="W496" s="12"/>
      <c r="X496" s="12"/>
      <c r="Y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92"/>
      <c r="S497" s="12"/>
      <c r="T497" s="12"/>
      <c r="U497" s="12"/>
      <c r="V497" s="12"/>
      <c r="W497" s="12"/>
      <c r="X497" s="12"/>
      <c r="Y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92"/>
      <c r="S498" s="12"/>
      <c r="T498" s="12"/>
      <c r="U498" s="12"/>
      <c r="V498" s="12"/>
      <c r="W498" s="12"/>
      <c r="X498" s="12"/>
      <c r="Y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92"/>
      <c r="S499" s="12"/>
      <c r="T499" s="12"/>
      <c r="U499" s="12"/>
      <c r="V499" s="12"/>
      <c r="W499" s="12"/>
      <c r="X499" s="12"/>
      <c r="Y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92"/>
      <c r="S500" s="12"/>
      <c r="T500" s="12"/>
      <c r="U500" s="12"/>
      <c r="V500" s="12"/>
      <c r="W500" s="12"/>
      <c r="X500" s="12"/>
      <c r="Y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92"/>
      <c r="S501" s="12"/>
      <c r="T501" s="12"/>
      <c r="U501" s="12"/>
      <c r="V501" s="12"/>
      <c r="W501" s="12"/>
      <c r="X501" s="12"/>
      <c r="Y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92"/>
      <c r="S502" s="12"/>
      <c r="T502" s="12"/>
      <c r="U502" s="12"/>
      <c r="V502" s="12"/>
      <c r="W502" s="12"/>
      <c r="X502" s="12"/>
      <c r="Y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92"/>
      <c r="S503" s="12"/>
      <c r="T503" s="12"/>
      <c r="U503" s="12"/>
      <c r="V503" s="12"/>
      <c r="W503" s="12"/>
      <c r="X503" s="12"/>
      <c r="Y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92"/>
      <c r="S504" s="12"/>
      <c r="T504" s="12"/>
      <c r="U504" s="12"/>
      <c r="V504" s="12"/>
      <c r="W504" s="12"/>
      <c r="X504" s="12"/>
      <c r="Y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92"/>
      <c r="S505" s="12"/>
      <c r="T505" s="12"/>
      <c r="U505" s="12"/>
      <c r="V505" s="12"/>
      <c r="W505" s="12"/>
      <c r="X505" s="12"/>
      <c r="Y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92"/>
      <c r="S506" s="12"/>
      <c r="T506" s="12"/>
      <c r="U506" s="12"/>
      <c r="V506" s="12"/>
      <c r="W506" s="12"/>
      <c r="X506" s="12"/>
      <c r="Y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92"/>
      <c r="S507" s="12"/>
      <c r="T507" s="12"/>
      <c r="U507" s="12"/>
      <c r="V507" s="12"/>
      <c r="W507" s="12"/>
      <c r="X507" s="12"/>
      <c r="Y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92"/>
      <c r="S508" s="12"/>
      <c r="T508" s="12"/>
      <c r="U508" s="12"/>
      <c r="V508" s="12"/>
      <c r="W508" s="12"/>
      <c r="X508" s="12"/>
      <c r="Y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92"/>
      <c r="S509" s="12"/>
      <c r="T509" s="12"/>
      <c r="U509" s="12"/>
      <c r="V509" s="12"/>
      <c r="W509" s="12"/>
      <c r="X509" s="12"/>
      <c r="Y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92"/>
      <c r="S510" s="12"/>
      <c r="T510" s="12"/>
      <c r="U510" s="12"/>
      <c r="V510" s="12"/>
      <c r="W510" s="12"/>
      <c r="X510" s="12"/>
      <c r="Y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92"/>
      <c r="S511" s="12"/>
      <c r="T511" s="12"/>
      <c r="U511" s="12"/>
      <c r="V511" s="12"/>
      <c r="W511" s="12"/>
      <c r="X511" s="12"/>
      <c r="Y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92"/>
      <c r="S512" s="12"/>
      <c r="T512" s="12"/>
      <c r="U512" s="12"/>
      <c r="V512" s="12"/>
      <c r="W512" s="12"/>
      <c r="X512" s="12"/>
      <c r="Y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92"/>
      <c r="S513" s="12"/>
      <c r="T513" s="12"/>
      <c r="U513" s="12"/>
      <c r="V513" s="12"/>
      <c r="W513" s="12"/>
      <c r="X513" s="12"/>
      <c r="Y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92"/>
      <c r="S514" s="12"/>
      <c r="T514" s="12"/>
      <c r="U514" s="12"/>
      <c r="V514" s="12"/>
      <c r="W514" s="12"/>
      <c r="X514" s="12"/>
      <c r="Y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92"/>
      <c r="S515" s="12"/>
      <c r="T515" s="12"/>
      <c r="U515" s="12"/>
      <c r="V515" s="12"/>
      <c r="W515" s="12"/>
      <c r="X515" s="12"/>
      <c r="Y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92"/>
      <c r="S516" s="12"/>
      <c r="T516" s="12"/>
      <c r="U516" s="12"/>
      <c r="V516" s="12"/>
      <c r="W516" s="12"/>
      <c r="X516" s="12"/>
      <c r="Y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92"/>
      <c r="S517" s="12"/>
      <c r="T517" s="12"/>
      <c r="U517" s="12"/>
      <c r="V517" s="12"/>
      <c r="W517" s="12"/>
      <c r="X517" s="12"/>
      <c r="Y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92"/>
      <c r="S518" s="12"/>
      <c r="T518" s="12"/>
      <c r="U518" s="12"/>
      <c r="V518" s="12"/>
      <c r="W518" s="12"/>
      <c r="X518" s="12"/>
      <c r="Y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92"/>
      <c r="S519" s="12"/>
      <c r="T519" s="12"/>
      <c r="U519" s="12"/>
      <c r="V519" s="12"/>
      <c r="W519" s="12"/>
      <c r="X519" s="12"/>
      <c r="Y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92"/>
      <c r="S520" s="12"/>
      <c r="T520" s="12"/>
      <c r="U520" s="12"/>
      <c r="V520" s="12"/>
      <c r="W520" s="12"/>
      <c r="X520" s="12"/>
      <c r="Y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92"/>
      <c r="S521" s="12"/>
      <c r="T521" s="12"/>
      <c r="U521" s="12"/>
      <c r="V521" s="12"/>
      <c r="W521" s="12"/>
      <c r="X521" s="12"/>
      <c r="Y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92"/>
      <c r="S522" s="12"/>
      <c r="T522" s="12"/>
      <c r="U522" s="12"/>
      <c r="V522" s="12"/>
      <c r="W522" s="12"/>
      <c r="X522" s="12"/>
      <c r="Y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92"/>
      <c r="S523" s="12"/>
      <c r="T523" s="12"/>
      <c r="U523" s="12"/>
      <c r="V523" s="12"/>
      <c r="W523" s="12"/>
      <c r="X523" s="12"/>
      <c r="Y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92"/>
      <c r="S524" s="12"/>
      <c r="T524" s="12"/>
      <c r="U524" s="12"/>
      <c r="V524" s="12"/>
      <c r="W524" s="12"/>
      <c r="X524" s="12"/>
      <c r="Y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92"/>
      <c r="S525" s="12"/>
      <c r="T525" s="12"/>
      <c r="U525" s="12"/>
      <c r="V525" s="12"/>
      <c r="W525" s="12"/>
      <c r="X525" s="12"/>
      <c r="Y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92"/>
      <c r="S526" s="12"/>
      <c r="T526" s="12"/>
      <c r="U526" s="12"/>
      <c r="V526" s="12"/>
      <c r="W526" s="12"/>
      <c r="X526" s="12"/>
      <c r="Y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92"/>
      <c r="S527" s="12"/>
      <c r="T527" s="12"/>
      <c r="U527" s="12"/>
      <c r="V527" s="12"/>
      <c r="W527" s="12"/>
      <c r="X527" s="12"/>
      <c r="Y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92"/>
      <c r="S528" s="12"/>
      <c r="T528" s="12"/>
      <c r="U528" s="12"/>
      <c r="V528" s="12"/>
      <c r="W528" s="12"/>
      <c r="X528" s="12"/>
      <c r="Y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92"/>
      <c r="S529" s="12"/>
      <c r="T529" s="12"/>
      <c r="U529" s="12"/>
      <c r="V529" s="12"/>
      <c r="W529" s="12"/>
      <c r="X529" s="12"/>
      <c r="Y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92"/>
      <c r="S530" s="12"/>
      <c r="T530" s="12"/>
      <c r="U530" s="12"/>
      <c r="V530" s="12"/>
      <c r="W530" s="12"/>
      <c r="X530" s="12"/>
      <c r="Y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92"/>
      <c r="S531" s="12"/>
      <c r="T531" s="12"/>
      <c r="U531" s="12"/>
      <c r="V531" s="12"/>
      <c r="W531" s="12"/>
      <c r="X531" s="12"/>
      <c r="Y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92"/>
      <c r="S532" s="12"/>
      <c r="T532" s="12"/>
      <c r="U532" s="12"/>
      <c r="V532" s="12"/>
      <c r="W532" s="12"/>
      <c r="X532" s="12"/>
      <c r="Y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92"/>
      <c r="S533" s="12"/>
      <c r="T533" s="12"/>
      <c r="U533" s="12"/>
      <c r="V533" s="12"/>
      <c r="W533" s="12"/>
      <c r="X533" s="12"/>
      <c r="Y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92"/>
      <c r="S534" s="12"/>
      <c r="T534" s="12"/>
      <c r="U534" s="12"/>
      <c r="V534" s="12"/>
      <c r="W534" s="12"/>
      <c r="X534" s="12"/>
      <c r="Y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92"/>
      <c r="S535" s="12"/>
      <c r="T535" s="12"/>
      <c r="U535" s="12"/>
      <c r="V535" s="12"/>
      <c r="W535" s="12"/>
      <c r="X535" s="12"/>
      <c r="Y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92"/>
      <c r="S536" s="12"/>
      <c r="T536" s="12"/>
      <c r="U536" s="12"/>
      <c r="V536" s="12"/>
      <c r="W536" s="12"/>
      <c r="X536" s="12"/>
      <c r="Y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92"/>
      <c r="S537" s="12"/>
      <c r="T537" s="12"/>
      <c r="U537" s="12"/>
      <c r="V537" s="12"/>
      <c r="W537" s="12"/>
      <c r="X537" s="12"/>
      <c r="Y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92"/>
      <c r="S538" s="12"/>
      <c r="T538" s="12"/>
      <c r="U538" s="12"/>
      <c r="V538" s="12"/>
      <c r="W538" s="12"/>
      <c r="X538" s="12"/>
      <c r="Y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92"/>
      <c r="S539" s="12"/>
      <c r="T539" s="12"/>
      <c r="U539" s="12"/>
      <c r="V539" s="12"/>
      <c r="W539" s="12"/>
      <c r="X539" s="12"/>
      <c r="Y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92"/>
      <c r="S540" s="12"/>
      <c r="T540" s="12"/>
      <c r="U540" s="12"/>
      <c r="V540" s="12"/>
      <c r="W540" s="12"/>
      <c r="X540" s="12"/>
      <c r="Y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92"/>
      <c r="S541" s="12"/>
      <c r="T541" s="12"/>
      <c r="U541" s="12"/>
      <c r="V541" s="12"/>
      <c r="W541" s="12"/>
      <c r="X541" s="12"/>
      <c r="Y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92"/>
      <c r="S542" s="12"/>
      <c r="T542" s="12"/>
      <c r="U542" s="12"/>
      <c r="V542" s="12"/>
      <c r="W542" s="12"/>
      <c r="X542" s="12"/>
      <c r="Y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92"/>
      <c r="S543" s="12"/>
      <c r="T543" s="12"/>
      <c r="U543" s="12"/>
      <c r="V543" s="12"/>
      <c r="W543" s="12"/>
      <c r="X543" s="12"/>
      <c r="Y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92"/>
      <c r="S544" s="12"/>
      <c r="T544" s="12"/>
      <c r="U544" s="12"/>
      <c r="V544" s="12"/>
      <c r="W544" s="12"/>
      <c r="X544" s="12"/>
      <c r="Y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92"/>
      <c r="S545" s="12"/>
      <c r="T545" s="12"/>
      <c r="U545" s="12"/>
      <c r="V545" s="12"/>
      <c r="W545" s="12"/>
      <c r="X545" s="12"/>
      <c r="Y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92"/>
      <c r="S546" s="12"/>
      <c r="T546" s="12"/>
      <c r="U546" s="12"/>
      <c r="V546" s="12"/>
      <c r="W546" s="12"/>
      <c r="X546" s="12"/>
      <c r="Y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92"/>
      <c r="S547" s="12"/>
      <c r="T547" s="12"/>
      <c r="U547" s="12"/>
      <c r="V547" s="12"/>
      <c r="W547" s="12"/>
      <c r="X547" s="12"/>
      <c r="Y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92"/>
      <c r="S548" s="12"/>
      <c r="T548" s="12"/>
      <c r="U548" s="12"/>
      <c r="V548" s="12"/>
      <c r="W548" s="12"/>
      <c r="X548" s="12"/>
      <c r="Y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92"/>
      <c r="S549" s="12"/>
      <c r="T549" s="12"/>
      <c r="U549" s="12"/>
      <c r="V549" s="12"/>
      <c r="W549" s="12"/>
      <c r="X549" s="12"/>
      <c r="Y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92"/>
      <c r="S550" s="12"/>
      <c r="T550" s="12"/>
      <c r="U550" s="12"/>
      <c r="V550" s="12"/>
      <c r="W550" s="12"/>
      <c r="X550" s="12"/>
      <c r="Y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92"/>
      <c r="S551" s="12"/>
      <c r="T551" s="12"/>
      <c r="U551" s="12"/>
      <c r="V551" s="12"/>
      <c r="W551" s="12"/>
      <c r="X551" s="12"/>
      <c r="Y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92"/>
      <c r="S552" s="12"/>
      <c r="T552" s="12"/>
      <c r="U552" s="12"/>
      <c r="V552" s="12"/>
      <c r="W552" s="12"/>
      <c r="X552" s="12"/>
      <c r="Y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92"/>
      <c r="S553" s="12"/>
      <c r="T553" s="12"/>
      <c r="U553" s="12"/>
      <c r="V553" s="12"/>
      <c r="W553" s="12"/>
      <c r="X553" s="12"/>
      <c r="Y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92"/>
      <c r="S554" s="12"/>
      <c r="T554" s="12"/>
      <c r="U554" s="12"/>
      <c r="V554" s="12"/>
      <c r="W554" s="12"/>
      <c r="X554" s="12"/>
      <c r="Y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92"/>
      <c r="S555" s="12"/>
      <c r="T555" s="12"/>
      <c r="U555" s="12"/>
      <c r="V555" s="12"/>
      <c r="W555" s="12"/>
      <c r="X555" s="12"/>
      <c r="Y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92"/>
      <c r="S556" s="12"/>
      <c r="T556" s="12"/>
      <c r="U556" s="12"/>
      <c r="V556" s="12"/>
      <c r="W556" s="12"/>
      <c r="X556" s="12"/>
      <c r="Y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92"/>
      <c r="S557" s="12"/>
      <c r="T557" s="12"/>
      <c r="U557" s="12"/>
      <c r="V557" s="12"/>
      <c r="W557" s="12"/>
      <c r="X557" s="12"/>
      <c r="Y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92"/>
      <c r="S558" s="12"/>
      <c r="T558" s="12"/>
      <c r="U558" s="12"/>
      <c r="V558" s="12"/>
      <c r="W558" s="12"/>
      <c r="X558" s="12"/>
      <c r="Y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92"/>
      <c r="S559" s="12"/>
      <c r="T559" s="12"/>
      <c r="U559" s="12"/>
      <c r="V559" s="12"/>
      <c r="W559" s="12"/>
      <c r="X559" s="12"/>
      <c r="Y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92"/>
      <c r="S560" s="12"/>
      <c r="T560" s="12"/>
      <c r="U560" s="12"/>
      <c r="V560" s="12"/>
      <c r="W560" s="12"/>
      <c r="X560" s="12"/>
      <c r="Y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92"/>
      <c r="S561" s="12"/>
      <c r="T561" s="12"/>
      <c r="U561" s="12"/>
      <c r="V561" s="12"/>
      <c r="W561" s="12"/>
      <c r="X561" s="12"/>
      <c r="Y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92"/>
      <c r="S562" s="12"/>
      <c r="T562" s="12"/>
      <c r="U562" s="12"/>
      <c r="V562" s="12"/>
      <c r="W562" s="12"/>
      <c r="X562" s="12"/>
      <c r="Y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92"/>
      <c r="S563" s="12"/>
      <c r="T563" s="12"/>
      <c r="U563" s="12"/>
      <c r="V563" s="12"/>
      <c r="W563" s="12"/>
      <c r="X563" s="12"/>
      <c r="Y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92"/>
      <c r="S564" s="12"/>
      <c r="T564" s="12"/>
      <c r="U564" s="12"/>
      <c r="V564" s="12"/>
      <c r="W564" s="12"/>
      <c r="X564" s="12"/>
      <c r="Y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92"/>
      <c r="S565" s="12"/>
      <c r="T565" s="12"/>
      <c r="U565" s="12"/>
      <c r="V565" s="12"/>
      <c r="W565" s="12"/>
      <c r="X565" s="12"/>
      <c r="Y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92"/>
      <c r="S566" s="12"/>
      <c r="T566" s="12"/>
      <c r="U566" s="12"/>
      <c r="V566" s="12"/>
      <c r="W566" s="12"/>
      <c r="X566" s="12"/>
      <c r="Y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92"/>
      <c r="S567" s="12"/>
      <c r="T567" s="12"/>
      <c r="U567" s="12"/>
      <c r="V567" s="12"/>
      <c r="W567" s="12"/>
      <c r="X567" s="12"/>
      <c r="Y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92"/>
      <c r="S568" s="12"/>
      <c r="T568" s="12"/>
      <c r="U568" s="12"/>
      <c r="V568" s="12"/>
      <c r="W568" s="12"/>
      <c r="X568" s="12"/>
      <c r="Y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92"/>
      <c r="S569" s="12"/>
      <c r="T569" s="12"/>
      <c r="U569" s="12"/>
      <c r="V569" s="12"/>
      <c r="W569" s="12"/>
      <c r="X569" s="12"/>
      <c r="Y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92"/>
      <c r="S570" s="12"/>
      <c r="T570" s="12"/>
      <c r="U570" s="12"/>
      <c r="V570" s="12"/>
      <c r="W570" s="12"/>
      <c r="X570" s="12"/>
      <c r="Y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92"/>
      <c r="S571" s="12"/>
      <c r="T571" s="12"/>
      <c r="U571" s="12"/>
      <c r="V571" s="12"/>
      <c r="W571" s="12"/>
      <c r="X571" s="12"/>
      <c r="Y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92"/>
      <c r="S572" s="12"/>
      <c r="T572" s="12"/>
      <c r="U572" s="12"/>
      <c r="V572" s="12"/>
      <c r="W572" s="12"/>
      <c r="X572" s="12"/>
      <c r="Y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92"/>
      <c r="S573" s="12"/>
      <c r="T573" s="12"/>
      <c r="U573" s="12"/>
      <c r="V573" s="12"/>
      <c r="W573" s="12"/>
      <c r="X573" s="12"/>
      <c r="Y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92"/>
      <c r="S574" s="12"/>
      <c r="T574" s="12"/>
      <c r="U574" s="12"/>
      <c r="V574" s="12"/>
      <c r="W574" s="12"/>
      <c r="X574" s="12"/>
      <c r="Y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92"/>
      <c r="S575" s="12"/>
      <c r="T575" s="12"/>
      <c r="U575" s="12"/>
      <c r="V575" s="12"/>
      <c r="W575" s="12"/>
      <c r="X575" s="12"/>
      <c r="Y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92"/>
      <c r="S576" s="12"/>
      <c r="T576" s="12"/>
      <c r="U576" s="12"/>
      <c r="V576" s="12"/>
      <c r="W576" s="12"/>
      <c r="X576" s="12"/>
      <c r="Y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92"/>
      <c r="S577" s="12"/>
      <c r="T577" s="12"/>
      <c r="U577" s="12"/>
      <c r="V577" s="12"/>
      <c r="W577" s="12"/>
      <c r="X577" s="12"/>
      <c r="Y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92"/>
      <c r="S578" s="12"/>
      <c r="T578" s="12"/>
      <c r="U578" s="12"/>
      <c r="V578" s="12"/>
      <c r="W578" s="12"/>
      <c r="X578" s="12"/>
      <c r="Y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92"/>
      <c r="S579" s="12"/>
      <c r="T579" s="12"/>
      <c r="U579" s="12"/>
      <c r="V579" s="12"/>
      <c r="W579" s="12"/>
      <c r="X579" s="12"/>
      <c r="Y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92"/>
      <c r="S580" s="12"/>
      <c r="T580" s="12"/>
      <c r="U580" s="12"/>
      <c r="V580" s="12"/>
      <c r="W580" s="12"/>
      <c r="X580" s="12"/>
      <c r="Y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92"/>
      <c r="S581" s="12"/>
      <c r="T581" s="12"/>
      <c r="U581" s="12"/>
      <c r="V581" s="12"/>
      <c r="W581" s="12"/>
      <c r="X581" s="12"/>
      <c r="Y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92"/>
      <c r="S582" s="12"/>
      <c r="T582" s="12"/>
      <c r="U582" s="12"/>
      <c r="V582" s="12"/>
      <c r="W582" s="12"/>
      <c r="X582" s="12"/>
      <c r="Y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92"/>
      <c r="S583" s="12"/>
      <c r="T583" s="12"/>
      <c r="U583" s="12"/>
      <c r="V583" s="12"/>
      <c r="W583" s="12"/>
      <c r="X583" s="12"/>
      <c r="Y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92"/>
      <c r="S584" s="12"/>
      <c r="T584" s="12"/>
      <c r="U584" s="12"/>
      <c r="V584" s="12"/>
      <c r="W584" s="12"/>
      <c r="X584" s="12"/>
      <c r="Y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92"/>
      <c r="S585" s="12"/>
      <c r="T585" s="12"/>
      <c r="U585" s="12"/>
      <c r="V585" s="12"/>
      <c r="W585" s="12"/>
      <c r="X585" s="12"/>
      <c r="Y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92"/>
      <c r="S586" s="12"/>
      <c r="T586" s="12"/>
      <c r="U586" s="12"/>
      <c r="V586" s="12"/>
      <c r="W586" s="12"/>
      <c r="X586" s="12"/>
      <c r="Y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92"/>
      <c r="S587" s="12"/>
      <c r="T587" s="12"/>
      <c r="U587" s="12"/>
      <c r="V587" s="12"/>
      <c r="W587" s="12"/>
      <c r="X587" s="12"/>
      <c r="Y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92"/>
      <c r="S588" s="12"/>
      <c r="T588" s="12"/>
      <c r="U588" s="12"/>
      <c r="V588" s="12"/>
      <c r="W588" s="12"/>
      <c r="X588" s="12"/>
      <c r="Y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92"/>
      <c r="S589" s="12"/>
      <c r="T589" s="12"/>
      <c r="U589" s="12"/>
      <c r="V589" s="12"/>
      <c r="W589" s="12"/>
      <c r="X589" s="12"/>
      <c r="Y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92"/>
      <c r="S590" s="12"/>
      <c r="T590" s="12"/>
      <c r="U590" s="12"/>
      <c r="V590" s="12"/>
      <c r="W590" s="12"/>
      <c r="X590" s="12"/>
      <c r="Y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92"/>
      <c r="S591" s="12"/>
      <c r="T591" s="12"/>
      <c r="U591" s="12"/>
      <c r="V591" s="12"/>
      <c r="W591" s="12"/>
      <c r="X591" s="12"/>
      <c r="Y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92"/>
      <c r="S592" s="12"/>
      <c r="T592" s="12"/>
      <c r="U592" s="12"/>
      <c r="V592" s="12"/>
      <c r="W592" s="12"/>
      <c r="X592" s="12"/>
      <c r="Y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92"/>
      <c r="S593" s="12"/>
      <c r="T593" s="12"/>
      <c r="U593" s="12"/>
      <c r="V593" s="12"/>
      <c r="W593" s="12"/>
      <c r="X593" s="12"/>
      <c r="Y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92"/>
      <c r="S594" s="12"/>
      <c r="T594" s="12"/>
      <c r="U594" s="12"/>
      <c r="V594" s="12"/>
      <c r="W594" s="12"/>
      <c r="X594" s="12"/>
      <c r="Y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92"/>
      <c r="S595" s="12"/>
      <c r="T595" s="12"/>
      <c r="U595" s="12"/>
      <c r="V595" s="12"/>
      <c r="W595" s="12"/>
      <c r="X595" s="12"/>
      <c r="Y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92"/>
      <c r="S596" s="12"/>
      <c r="T596" s="12"/>
      <c r="U596" s="12"/>
      <c r="V596" s="12"/>
      <c r="W596" s="12"/>
      <c r="X596" s="12"/>
      <c r="Y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92"/>
      <c r="S597" s="12"/>
      <c r="T597" s="12"/>
      <c r="U597" s="12"/>
      <c r="V597" s="12"/>
      <c r="W597" s="12"/>
      <c r="X597" s="12"/>
      <c r="Y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92"/>
      <c r="S598" s="12"/>
      <c r="T598" s="12"/>
      <c r="U598" s="12"/>
      <c r="V598" s="12"/>
      <c r="W598" s="12"/>
      <c r="X598" s="12"/>
      <c r="Y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92"/>
      <c r="S599" s="12"/>
      <c r="T599" s="12"/>
      <c r="U599" s="12"/>
      <c r="V599" s="12"/>
      <c r="W599" s="12"/>
      <c r="X599" s="12"/>
      <c r="Y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92"/>
      <c r="S600" s="12"/>
      <c r="T600" s="12"/>
      <c r="U600" s="12"/>
      <c r="V600" s="12"/>
      <c r="W600" s="12"/>
      <c r="X600" s="12"/>
      <c r="Y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92"/>
      <c r="S601" s="12"/>
      <c r="T601" s="12"/>
      <c r="U601" s="12"/>
      <c r="V601" s="12"/>
      <c r="W601" s="12"/>
      <c r="X601" s="12"/>
      <c r="Y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92"/>
      <c r="S602" s="12"/>
      <c r="T602" s="12"/>
      <c r="U602" s="12"/>
      <c r="V602" s="12"/>
      <c r="W602" s="12"/>
      <c r="X602" s="12"/>
      <c r="Y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92"/>
      <c r="S603" s="12"/>
      <c r="T603" s="12"/>
      <c r="U603" s="12"/>
      <c r="V603" s="12"/>
      <c r="W603" s="12"/>
      <c r="X603" s="12"/>
      <c r="Y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92"/>
      <c r="S604" s="12"/>
      <c r="T604" s="12"/>
      <c r="U604" s="12"/>
      <c r="V604" s="12"/>
      <c r="W604" s="12"/>
      <c r="X604" s="12"/>
      <c r="Y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92"/>
      <c r="S605" s="12"/>
      <c r="T605" s="12"/>
      <c r="U605" s="12"/>
      <c r="V605" s="12"/>
      <c r="W605" s="12"/>
      <c r="X605" s="12"/>
      <c r="Y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92"/>
      <c r="S606" s="12"/>
      <c r="T606" s="12"/>
      <c r="U606" s="12"/>
      <c r="V606" s="12"/>
      <c r="W606" s="12"/>
      <c r="X606" s="12"/>
      <c r="Y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92"/>
      <c r="S607" s="12"/>
      <c r="T607" s="12"/>
      <c r="U607" s="12"/>
      <c r="V607" s="12"/>
      <c r="W607" s="12"/>
      <c r="X607" s="12"/>
      <c r="Y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92"/>
      <c r="S608" s="12"/>
      <c r="T608" s="12"/>
      <c r="U608" s="12"/>
      <c r="V608" s="12"/>
      <c r="W608" s="12"/>
      <c r="X608" s="12"/>
      <c r="Y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92"/>
      <c r="S609" s="12"/>
      <c r="T609" s="12"/>
      <c r="U609" s="12"/>
      <c r="V609" s="12"/>
      <c r="W609" s="12"/>
      <c r="X609" s="12"/>
      <c r="Y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92"/>
      <c r="S610" s="12"/>
      <c r="T610" s="12"/>
      <c r="U610" s="12"/>
      <c r="V610" s="12"/>
      <c r="W610" s="12"/>
      <c r="X610" s="12"/>
      <c r="Y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92"/>
      <c r="S611" s="12"/>
      <c r="T611" s="12"/>
      <c r="U611" s="12"/>
      <c r="V611" s="12"/>
      <c r="W611" s="12"/>
      <c r="X611" s="12"/>
      <c r="Y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92"/>
      <c r="S612" s="12"/>
      <c r="T612" s="12"/>
      <c r="U612" s="12"/>
      <c r="V612" s="12"/>
      <c r="W612" s="12"/>
      <c r="X612" s="12"/>
      <c r="Y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92"/>
      <c r="S613" s="12"/>
      <c r="T613" s="12"/>
      <c r="U613" s="12"/>
      <c r="V613" s="12"/>
      <c r="W613" s="12"/>
      <c r="X613" s="12"/>
      <c r="Y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92"/>
      <c r="S614" s="12"/>
      <c r="T614" s="12"/>
      <c r="U614" s="12"/>
      <c r="V614" s="12"/>
      <c r="W614" s="12"/>
      <c r="X614" s="12"/>
      <c r="Y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92"/>
      <c r="S615" s="12"/>
      <c r="T615" s="12"/>
      <c r="U615" s="12"/>
      <c r="V615" s="12"/>
      <c r="W615" s="12"/>
      <c r="X615" s="12"/>
      <c r="Y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92"/>
      <c r="S616" s="12"/>
      <c r="T616" s="12"/>
      <c r="U616" s="12"/>
      <c r="V616" s="12"/>
      <c r="W616" s="12"/>
      <c r="X616" s="12"/>
      <c r="Y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92"/>
      <c r="S617" s="12"/>
      <c r="T617" s="12"/>
      <c r="U617" s="12"/>
      <c r="V617" s="12"/>
      <c r="W617" s="12"/>
      <c r="X617" s="12"/>
      <c r="Y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92"/>
      <c r="S618" s="12"/>
      <c r="T618" s="12"/>
      <c r="U618" s="12"/>
      <c r="V618" s="12"/>
      <c r="W618" s="12"/>
      <c r="X618" s="12"/>
      <c r="Y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92"/>
      <c r="S619" s="12"/>
      <c r="T619" s="12"/>
      <c r="U619" s="12"/>
      <c r="V619" s="12"/>
      <c r="W619" s="12"/>
      <c r="X619" s="12"/>
      <c r="Y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92"/>
      <c r="S620" s="12"/>
      <c r="T620" s="12"/>
      <c r="U620" s="12"/>
      <c r="V620" s="12"/>
      <c r="W620" s="12"/>
      <c r="X620" s="12"/>
      <c r="Y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92"/>
      <c r="S621" s="12"/>
      <c r="T621" s="12"/>
      <c r="U621" s="12"/>
      <c r="V621" s="12"/>
      <c r="W621" s="12"/>
      <c r="X621" s="12"/>
      <c r="Y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92"/>
      <c r="S622" s="12"/>
      <c r="T622" s="12"/>
      <c r="U622" s="12"/>
      <c r="V622" s="12"/>
      <c r="W622" s="12"/>
      <c r="X622" s="12"/>
      <c r="Y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92"/>
      <c r="S623" s="12"/>
      <c r="T623" s="12"/>
      <c r="U623" s="12"/>
      <c r="V623" s="12"/>
      <c r="W623" s="12"/>
      <c r="X623" s="12"/>
      <c r="Y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92"/>
      <c r="S624" s="12"/>
      <c r="T624" s="12"/>
      <c r="U624" s="12"/>
      <c r="V624" s="12"/>
      <c r="W624" s="12"/>
      <c r="X624" s="12"/>
      <c r="Y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92"/>
      <c r="S625" s="12"/>
      <c r="T625" s="12"/>
      <c r="U625" s="12"/>
      <c r="V625" s="12"/>
      <c r="W625" s="12"/>
      <c r="X625" s="12"/>
      <c r="Y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92"/>
      <c r="S626" s="12"/>
      <c r="T626" s="12"/>
      <c r="U626" s="12"/>
      <c r="V626" s="12"/>
      <c r="W626" s="12"/>
      <c r="X626" s="12"/>
      <c r="Y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92"/>
      <c r="S627" s="12"/>
      <c r="T627" s="12"/>
      <c r="U627" s="12"/>
      <c r="V627" s="12"/>
      <c r="W627" s="12"/>
      <c r="X627" s="12"/>
      <c r="Y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92"/>
      <c r="S628" s="12"/>
      <c r="T628" s="12"/>
      <c r="U628" s="12"/>
      <c r="V628" s="12"/>
      <c r="W628" s="12"/>
      <c r="X628" s="12"/>
      <c r="Y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92"/>
      <c r="S629" s="12"/>
      <c r="T629" s="12"/>
      <c r="U629" s="12"/>
      <c r="V629" s="12"/>
      <c r="W629" s="12"/>
      <c r="X629" s="12"/>
      <c r="Y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92"/>
      <c r="S630" s="12"/>
      <c r="T630" s="12"/>
      <c r="U630" s="12"/>
      <c r="V630" s="12"/>
      <c r="W630" s="12"/>
      <c r="X630" s="12"/>
      <c r="Y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92"/>
      <c r="S631" s="12"/>
      <c r="T631" s="12"/>
      <c r="U631" s="12"/>
      <c r="V631" s="12"/>
      <c r="W631" s="12"/>
      <c r="X631" s="12"/>
      <c r="Y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92"/>
      <c r="S632" s="12"/>
      <c r="T632" s="12"/>
      <c r="U632" s="12"/>
      <c r="V632" s="12"/>
      <c r="W632" s="12"/>
      <c r="X632" s="12"/>
      <c r="Y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92"/>
      <c r="S633" s="12"/>
      <c r="T633" s="12"/>
      <c r="U633" s="12"/>
      <c r="V633" s="12"/>
      <c r="W633" s="12"/>
      <c r="X633" s="12"/>
      <c r="Y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92"/>
      <c r="S634" s="12"/>
      <c r="T634" s="12"/>
      <c r="U634" s="12"/>
      <c r="V634" s="12"/>
      <c r="W634" s="12"/>
      <c r="X634" s="12"/>
      <c r="Y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92"/>
      <c r="S635" s="12"/>
      <c r="T635" s="12"/>
      <c r="U635" s="12"/>
      <c r="V635" s="12"/>
      <c r="W635" s="12"/>
      <c r="X635" s="12"/>
      <c r="Y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92"/>
      <c r="S636" s="12"/>
      <c r="T636" s="12"/>
      <c r="U636" s="12"/>
      <c r="V636" s="12"/>
      <c r="W636" s="12"/>
      <c r="X636" s="12"/>
      <c r="Y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92"/>
      <c r="S637" s="12"/>
      <c r="T637" s="12"/>
      <c r="U637" s="12"/>
      <c r="V637" s="12"/>
      <c r="W637" s="12"/>
      <c r="X637" s="12"/>
      <c r="Y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92"/>
      <c r="S638" s="12"/>
      <c r="T638" s="12"/>
      <c r="U638" s="12"/>
      <c r="V638" s="12"/>
      <c r="W638" s="12"/>
      <c r="X638" s="12"/>
      <c r="Y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92"/>
      <c r="S639" s="12"/>
      <c r="T639" s="12"/>
      <c r="U639" s="12"/>
      <c r="V639" s="12"/>
      <c r="W639" s="12"/>
      <c r="X639" s="12"/>
      <c r="Y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92"/>
      <c r="S640" s="12"/>
      <c r="T640" s="12"/>
      <c r="U640" s="12"/>
      <c r="V640" s="12"/>
      <c r="W640" s="12"/>
      <c r="X640" s="12"/>
      <c r="Y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92"/>
      <c r="S641" s="12"/>
      <c r="T641" s="12"/>
      <c r="U641" s="12"/>
      <c r="V641" s="12"/>
      <c r="W641" s="12"/>
      <c r="X641" s="12"/>
      <c r="Y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92"/>
      <c r="S642" s="12"/>
      <c r="T642" s="12"/>
      <c r="U642" s="12"/>
      <c r="V642" s="12"/>
      <c r="W642" s="12"/>
      <c r="X642" s="12"/>
      <c r="Y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92"/>
      <c r="S643" s="12"/>
      <c r="T643" s="12"/>
      <c r="U643" s="12"/>
      <c r="V643" s="12"/>
      <c r="W643" s="12"/>
      <c r="X643" s="12"/>
      <c r="Y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92"/>
      <c r="S644" s="12"/>
      <c r="T644" s="12"/>
      <c r="U644" s="12"/>
      <c r="V644" s="12"/>
      <c r="W644" s="12"/>
      <c r="X644" s="12"/>
      <c r="Y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92"/>
      <c r="S645" s="12"/>
      <c r="T645" s="12"/>
      <c r="U645" s="12"/>
      <c r="V645" s="12"/>
      <c r="W645" s="12"/>
      <c r="X645" s="12"/>
      <c r="Y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92"/>
      <c r="S646" s="12"/>
      <c r="T646" s="12"/>
      <c r="U646" s="12"/>
      <c r="V646" s="12"/>
      <c r="W646" s="12"/>
      <c r="X646" s="12"/>
      <c r="Y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92"/>
      <c r="S647" s="12"/>
      <c r="T647" s="12"/>
      <c r="U647" s="12"/>
      <c r="V647" s="12"/>
      <c r="W647" s="12"/>
      <c r="X647" s="12"/>
      <c r="Y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92"/>
      <c r="S648" s="12"/>
      <c r="T648" s="12"/>
      <c r="U648" s="12"/>
      <c r="V648" s="12"/>
      <c r="W648" s="12"/>
      <c r="X648" s="12"/>
      <c r="Y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92"/>
      <c r="S649" s="12"/>
      <c r="T649" s="12"/>
      <c r="U649" s="12"/>
      <c r="V649" s="12"/>
      <c r="W649" s="12"/>
      <c r="X649" s="12"/>
      <c r="Y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92"/>
      <c r="S650" s="12"/>
      <c r="T650" s="12"/>
      <c r="U650" s="12"/>
      <c r="V650" s="12"/>
      <c r="W650" s="12"/>
      <c r="X650" s="12"/>
      <c r="Y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92"/>
      <c r="S651" s="12"/>
      <c r="T651" s="12"/>
      <c r="U651" s="12"/>
      <c r="V651" s="12"/>
      <c r="W651" s="12"/>
      <c r="X651" s="12"/>
      <c r="Y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92"/>
      <c r="S652" s="12"/>
      <c r="T652" s="12"/>
      <c r="U652" s="12"/>
      <c r="V652" s="12"/>
      <c r="W652" s="12"/>
      <c r="X652" s="12"/>
      <c r="Y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92"/>
      <c r="S653" s="12"/>
      <c r="T653" s="12"/>
      <c r="U653" s="12"/>
      <c r="V653" s="12"/>
      <c r="W653" s="12"/>
      <c r="X653" s="12"/>
      <c r="Y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92"/>
      <c r="S654" s="12"/>
      <c r="T654" s="12"/>
      <c r="U654" s="12"/>
      <c r="V654" s="12"/>
      <c r="W654" s="12"/>
      <c r="X654" s="12"/>
      <c r="Y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92"/>
      <c r="S655" s="12"/>
      <c r="T655" s="12"/>
      <c r="U655" s="12"/>
      <c r="V655" s="12"/>
      <c r="W655" s="12"/>
      <c r="X655" s="12"/>
      <c r="Y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92"/>
      <c r="S656" s="12"/>
      <c r="T656" s="12"/>
      <c r="U656" s="12"/>
      <c r="V656" s="12"/>
      <c r="W656" s="12"/>
      <c r="X656" s="12"/>
      <c r="Y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92"/>
      <c r="S657" s="12"/>
      <c r="T657" s="12"/>
      <c r="U657" s="12"/>
      <c r="V657" s="12"/>
      <c r="W657" s="12"/>
      <c r="X657" s="12"/>
      <c r="Y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92"/>
      <c r="S658" s="12"/>
      <c r="T658" s="12"/>
      <c r="U658" s="12"/>
      <c r="V658" s="12"/>
      <c r="W658" s="12"/>
      <c r="X658" s="12"/>
      <c r="Y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92"/>
      <c r="S659" s="12"/>
      <c r="T659" s="12"/>
      <c r="U659" s="12"/>
      <c r="V659" s="12"/>
      <c r="W659" s="12"/>
      <c r="X659" s="12"/>
      <c r="Y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92"/>
      <c r="S660" s="12"/>
      <c r="T660" s="12"/>
      <c r="U660" s="12"/>
      <c r="V660" s="12"/>
      <c r="W660" s="12"/>
      <c r="X660" s="12"/>
      <c r="Y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92"/>
      <c r="S661" s="12"/>
      <c r="T661" s="12"/>
      <c r="U661" s="12"/>
      <c r="V661" s="12"/>
      <c r="W661" s="12"/>
      <c r="X661" s="12"/>
      <c r="Y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92"/>
      <c r="S662" s="12"/>
      <c r="T662" s="12"/>
      <c r="U662" s="12"/>
      <c r="V662" s="12"/>
      <c r="W662" s="12"/>
      <c r="X662" s="12"/>
      <c r="Y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92"/>
      <c r="S663" s="12"/>
      <c r="T663" s="12"/>
      <c r="U663" s="12"/>
      <c r="V663" s="12"/>
      <c r="W663" s="12"/>
      <c r="X663" s="12"/>
      <c r="Y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92"/>
      <c r="S664" s="12"/>
      <c r="T664" s="12"/>
      <c r="U664" s="12"/>
      <c r="V664" s="12"/>
      <c r="W664" s="12"/>
      <c r="X664" s="12"/>
      <c r="Y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92"/>
      <c r="S665" s="12"/>
      <c r="T665" s="12"/>
      <c r="U665" s="12"/>
      <c r="V665" s="12"/>
      <c r="W665" s="12"/>
      <c r="X665" s="12"/>
      <c r="Y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92"/>
      <c r="S666" s="12"/>
      <c r="T666" s="12"/>
      <c r="U666" s="12"/>
      <c r="V666" s="12"/>
      <c r="W666" s="12"/>
      <c r="X666" s="12"/>
      <c r="Y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92"/>
      <c r="S667" s="12"/>
      <c r="T667" s="12"/>
      <c r="U667" s="12"/>
      <c r="V667" s="12"/>
      <c r="W667" s="12"/>
      <c r="X667" s="12"/>
      <c r="Y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92"/>
      <c r="S668" s="12"/>
      <c r="T668" s="12"/>
      <c r="U668" s="12"/>
      <c r="V668" s="12"/>
      <c r="W668" s="12"/>
      <c r="X668" s="12"/>
      <c r="Y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92"/>
      <c r="S669" s="12"/>
      <c r="T669" s="12"/>
      <c r="U669" s="12"/>
      <c r="V669" s="12"/>
      <c r="W669" s="12"/>
      <c r="X669" s="12"/>
      <c r="Y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92"/>
      <c r="S670" s="12"/>
      <c r="T670" s="12"/>
      <c r="U670" s="12"/>
      <c r="V670" s="12"/>
      <c r="W670" s="12"/>
      <c r="X670" s="12"/>
      <c r="Y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92"/>
      <c r="S671" s="12"/>
      <c r="T671" s="12"/>
      <c r="U671" s="12"/>
      <c r="V671" s="12"/>
      <c r="W671" s="12"/>
      <c r="X671" s="12"/>
      <c r="Y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92"/>
      <c r="S672" s="12"/>
      <c r="T672" s="12"/>
      <c r="U672" s="12"/>
      <c r="V672" s="12"/>
      <c r="W672" s="12"/>
      <c r="X672" s="12"/>
      <c r="Y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92"/>
      <c r="S673" s="12"/>
      <c r="T673" s="12"/>
      <c r="U673" s="12"/>
      <c r="V673" s="12"/>
      <c r="W673" s="12"/>
      <c r="X673" s="12"/>
      <c r="Y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92"/>
      <c r="S674" s="12"/>
      <c r="T674" s="12"/>
      <c r="U674" s="12"/>
      <c r="V674" s="12"/>
      <c r="W674" s="12"/>
      <c r="X674" s="12"/>
      <c r="Y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92"/>
      <c r="S675" s="12"/>
      <c r="T675" s="12"/>
      <c r="U675" s="12"/>
      <c r="V675" s="12"/>
      <c r="W675" s="12"/>
      <c r="X675" s="12"/>
      <c r="Y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92"/>
      <c r="S676" s="12"/>
      <c r="T676" s="12"/>
      <c r="U676" s="12"/>
      <c r="V676" s="12"/>
      <c r="W676" s="12"/>
      <c r="X676" s="12"/>
      <c r="Y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92"/>
      <c r="S677" s="12"/>
      <c r="T677" s="12"/>
      <c r="U677" s="12"/>
      <c r="V677" s="12"/>
      <c r="W677" s="12"/>
      <c r="X677" s="12"/>
      <c r="Y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92"/>
      <c r="S678" s="12"/>
      <c r="T678" s="12"/>
      <c r="U678" s="12"/>
      <c r="V678" s="12"/>
      <c r="W678" s="12"/>
      <c r="X678" s="12"/>
      <c r="Y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92"/>
      <c r="S679" s="12"/>
      <c r="T679" s="12"/>
      <c r="U679" s="12"/>
      <c r="V679" s="12"/>
      <c r="W679" s="12"/>
      <c r="X679" s="12"/>
      <c r="Y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92"/>
      <c r="S680" s="12"/>
      <c r="T680" s="12"/>
      <c r="U680" s="12"/>
      <c r="V680" s="12"/>
      <c r="W680" s="12"/>
      <c r="X680" s="12"/>
      <c r="Y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92"/>
      <c r="S681" s="12"/>
      <c r="T681" s="12"/>
      <c r="U681" s="12"/>
      <c r="V681" s="12"/>
      <c r="W681" s="12"/>
      <c r="X681" s="12"/>
      <c r="Y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92"/>
      <c r="S682" s="12"/>
      <c r="T682" s="12"/>
      <c r="U682" s="12"/>
      <c r="V682" s="12"/>
      <c r="W682" s="12"/>
      <c r="X682" s="12"/>
      <c r="Y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92"/>
      <c r="S683" s="12"/>
      <c r="T683" s="12"/>
      <c r="U683" s="12"/>
      <c r="V683" s="12"/>
      <c r="W683" s="12"/>
      <c r="X683" s="12"/>
      <c r="Y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92"/>
      <c r="S684" s="12"/>
      <c r="T684" s="12"/>
      <c r="U684" s="12"/>
      <c r="V684" s="12"/>
      <c r="W684" s="12"/>
      <c r="X684" s="12"/>
      <c r="Y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92"/>
      <c r="S685" s="12"/>
      <c r="T685" s="12"/>
      <c r="U685" s="12"/>
      <c r="V685" s="12"/>
      <c r="W685" s="12"/>
      <c r="X685" s="12"/>
      <c r="Y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92"/>
      <c r="S686" s="12"/>
      <c r="T686" s="12"/>
      <c r="U686" s="12"/>
      <c r="V686" s="12"/>
      <c r="W686" s="12"/>
      <c r="X686" s="12"/>
      <c r="Y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92"/>
      <c r="S687" s="12"/>
      <c r="T687" s="12"/>
      <c r="U687" s="12"/>
      <c r="V687" s="12"/>
      <c r="W687" s="12"/>
      <c r="X687" s="12"/>
      <c r="Y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92"/>
      <c r="S688" s="12"/>
      <c r="T688" s="12"/>
      <c r="U688" s="12"/>
      <c r="V688" s="12"/>
      <c r="W688" s="12"/>
      <c r="X688" s="12"/>
      <c r="Y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92"/>
      <c r="S689" s="12"/>
      <c r="T689" s="12"/>
      <c r="U689" s="12"/>
      <c r="V689" s="12"/>
      <c r="W689" s="12"/>
      <c r="X689" s="12"/>
      <c r="Y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92"/>
      <c r="S690" s="12"/>
      <c r="T690" s="12"/>
      <c r="U690" s="12"/>
      <c r="V690" s="12"/>
      <c r="W690" s="12"/>
      <c r="X690" s="12"/>
      <c r="Y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92"/>
      <c r="S691" s="12"/>
      <c r="T691" s="12"/>
      <c r="U691" s="12"/>
      <c r="V691" s="12"/>
      <c r="W691" s="12"/>
      <c r="X691" s="12"/>
      <c r="Y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92"/>
      <c r="S692" s="12"/>
      <c r="T692" s="12"/>
      <c r="U692" s="12"/>
      <c r="V692" s="12"/>
      <c r="W692" s="12"/>
      <c r="X692" s="12"/>
      <c r="Y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92"/>
      <c r="S693" s="12"/>
      <c r="T693" s="12"/>
      <c r="U693" s="12"/>
      <c r="V693" s="12"/>
      <c r="W693" s="12"/>
      <c r="X693" s="12"/>
      <c r="Y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92"/>
      <c r="S694" s="12"/>
      <c r="T694" s="12"/>
      <c r="U694" s="12"/>
      <c r="V694" s="12"/>
      <c r="W694" s="12"/>
      <c r="X694" s="12"/>
      <c r="Y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92"/>
      <c r="S695" s="12"/>
      <c r="T695" s="12"/>
      <c r="U695" s="12"/>
      <c r="V695" s="12"/>
      <c r="W695" s="12"/>
      <c r="X695" s="12"/>
      <c r="Y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92"/>
      <c r="S696" s="12"/>
      <c r="T696" s="12"/>
      <c r="U696" s="12"/>
      <c r="V696" s="12"/>
      <c r="W696" s="12"/>
      <c r="X696" s="12"/>
      <c r="Y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92"/>
      <c r="S697" s="12"/>
      <c r="T697" s="12"/>
      <c r="U697" s="12"/>
      <c r="V697" s="12"/>
      <c r="W697" s="12"/>
      <c r="X697" s="12"/>
      <c r="Y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92"/>
      <c r="S698" s="12"/>
      <c r="T698" s="12"/>
      <c r="U698" s="12"/>
      <c r="V698" s="12"/>
      <c r="W698" s="12"/>
      <c r="X698" s="12"/>
      <c r="Y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92"/>
      <c r="S699" s="12"/>
      <c r="T699" s="12"/>
      <c r="U699" s="12"/>
      <c r="V699" s="12"/>
      <c r="W699" s="12"/>
      <c r="X699" s="12"/>
      <c r="Y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92"/>
      <c r="S700" s="12"/>
      <c r="T700" s="12"/>
      <c r="U700" s="12"/>
      <c r="V700" s="12"/>
      <c r="W700" s="12"/>
      <c r="X700" s="12"/>
      <c r="Y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92"/>
      <c r="S701" s="12"/>
      <c r="T701" s="12"/>
      <c r="U701" s="12"/>
      <c r="V701" s="12"/>
      <c r="W701" s="12"/>
      <c r="X701" s="12"/>
      <c r="Y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92"/>
      <c r="S702" s="12"/>
      <c r="T702" s="12"/>
      <c r="U702" s="12"/>
      <c r="V702" s="12"/>
      <c r="W702" s="12"/>
      <c r="X702" s="12"/>
      <c r="Y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92"/>
      <c r="S703" s="12"/>
      <c r="T703" s="12"/>
      <c r="U703" s="12"/>
      <c r="V703" s="12"/>
      <c r="W703" s="12"/>
      <c r="X703" s="12"/>
      <c r="Y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92"/>
      <c r="S704" s="12"/>
      <c r="T704" s="12"/>
      <c r="U704" s="12"/>
      <c r="V704" s="12"/>
      <c r="W704" s="12"/>
      <c r="X704" s="12"/>
      <c r="Y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92"/>
      <c r="S705" s="12"/>
      <c r="T705" s="12"/>
      <c r="U705" s="12"/>
      <c r="V705" s="12"/>
      <c r="W705" s="12"/>
      <c r="X705" s="12"/>
      <c r="Y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92"/>
      <c r="S706" s="12"/>
      <c r="T706" s="12"/>
      <c r="U706" s="12"/>
      <c r="V706" s="12"/>
      <c r="W706" s="12"/>
      <c r="X706" s="12"/>
      <c r="Y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92"/>
      <c r="S707" s="12"/>
      <c r="T707" s="12"/>
      <c r="U707" s="12"/>
      <c r="V707" s="12"/>
      <c r="W707" s="12"/>
      <c r="X707" s="12"/>
      <c r="Y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92"/>
      <c r="S708" s="12"/>
      <c r="T708" s="12"/>
      <c r="U708" s="12"/>
      <c r="V708" s="12"/>
      <c r="W708" s="12"/>
      <c r="X708" s="12"/>
      <c r="Y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92"/>
      <c r="S709" s="12"/>
      <c r="T709" s="12"/>
      <c r="U709" s="12"/>
      <c r="V709" s="12"/>
      <c r="W709" s="12"/>
      <c r="X709" s="12"/>
      <c r="Y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92"/>
      <c r="S710" s="12"/>
      <c r="T710" s="12"/>
      <c r="U710" s="12"/>
      <c r="V710" s="12"/>
      <c r="W710" s="12"/>
      <c r="X710" s="12"/>
      <c r="Y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92"/>
      <c r="S711" s="12"/>
      <c r="T711" s="12"/>
      <c r="U711" s="12"/>
      <c r="V711" s="12"/>
      <c r="W711" s="12"/>
      <c r="X711" s="12"/>
      <c r="Y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92"/>
      <c r="S712" s="12"/>
      <c r="T712" s="12"/>
      <c r="U712" s="12"/>
      <c r="V712" s="12"/>
      <c r="W712" s="12"/>
      <c r="X712" s="12"/>
      <c r="Y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92"/>
      <c r="S713" s="12"/>
      <c r="T713" s="12"/>
      <c r="U713" s="12"/>
      <c r="V713" s="12"/>
      <c r="W713" s="12"/>
      <c r="X713" s="12"/>
      <c r="Y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92"/>
      <c r="S714" s="12"/>
      <c r="T714" s="12"/>
      <c r="U714" s="12"/>
      <c r="V714" s="12"/>
      <c r="W714" s="12"/>
      <c r="X714" s="12"/>
      <c r="Y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92"/>
      <c r="S715" s="12"/>
      <c r="T715" s="12"/>
      <c r="U715" s="12"/>
      <c r="V715" s="12"/>
      <c r="W715" s="12"/>
      <c r="X715" s="12"/>
      <c r="Y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92"/>
      <c r="S716" s="12"/>
      <c r="T716" s="12"/>
      <c r="U716" s="12"/>
      <c r="V716" s="12"/>
      <c r="W716" s="12"/>
      <c r="X716" s="12"/>
      <c r="Y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92"/>
      <c r="S717" s="12"/>
      <c r="T717" s="12"/>
      <c r="U717" s="12"/>
      <c r="V717" s="12"/>
      <c r="W717" s="12"/>
      <c r="X717" s="12"/>
      <c r="Y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92"/>
      <c r="S718" s="12"/>
      <c r="T718" s="12"/>
      <c r="U718" s="12"/>
      <c r="V718" s="12"/>
      <c r="W718" s="12"/>
      <c r="X718" s="12"/>
      <c r="Y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92"/>
      <c r="S719" s="12"/>
      <c r="T719" s="12"/>
      <c r="U719" s="12"/>
      <c r="V719" s="12"/>
      <c r="W719" s="12"/>
      <c r="X719" s="12"/>
      <c r="Y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92"/>
      <c r="S720" s="12"/>
      <c r="T720" s="12"/>
      <c r="U720" s="12"/>
      <c r="V720" s="12"/>
      <c r="W720" s="12"/>
      <c r="X720" s="12"/>
      <c r="Y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92"/>
      <c r="S721" s="12"/>
      <c r="T721" s="12"/>
      <c r="U721" s="12"/>
      <c r="V721" s="12"/>
      <c r="W721" s="12"/>
      <c r="X721" s="12"/>
      <c r="Y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92"/>
      <c r="S722" s="12"/>
      <c r="T722" s="12"/>
      <c r="U722" s="12"/>
      <c r="V722" s="12"/>
      <c r="W722" s="12"/>
      <c r="X722" s="12"/>
      <c r="Y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92"/>
      <c r="S723" s="12"/>
      <c r="T723" s="12"/>
      <c r="U723" s="12"/>
      <c r="V723" s="12"/>
      <c r="W723" s="12"/>
      <c r="X723" s="12"/>
      <c r="Y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92"/>
      <c r="S724" s="12"/>
      <c r="T724" s="12"/>
      <c r="U724" s="12"/>
      <c r="V724" s="12"/>
      <c r="W724" s="12"/>
      <c r="X724" s="12"/>
      <c r="Y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92"/>
      <c r="S725" s="12"/>
      <c r="T725" s="12"/>
      <c r="U725" s="12"/>
      <c r="V725" s="12"/>
      <c r="W725" s="12"/>
      <c r="X725" s="12"/>
      <c r="Y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92"/>
      <c r="S726" s="12"/>
      <c r="T726" s="12"/>
      <c r="U726" s="12"/>
      <c r="V726" s="12"/>
      <c r="W726" s="12"/>
      <c r="X726" s="12"/>
      <c r="Y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92"/>
      <c r="S727" s="12"/>
      <c r="T727" s="12"/>
      <c r="U727" s="12"/>
      <c r="V727" s="12"/>
      <c r="W727" s="12"/>
      <c r="X727" s="12"/>
      <c r="Y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92"/>
      <c r="S728" s="12"/>
      <c r="T728" s="12"/>
      <c r="U728" s="12"/>
      <c r="V728" s="12"/>
      <c r="W728" s="12"/>
      <c r="X728" s="12"/>
      <c r="Y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92"/>
      <c r="S729" s="12"/>
      <c r="T729" s="12"/>
      <c r="U729" s="12"/>
      <c r="V729" s="12"/>
      <c r="W729" s="12"/>
      <c r="X729" s="12"/>
      <c r="Y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92"/>
      <c r="S730" s="12"/>
      <c r="T730" s="12"/>
      <c r="U730" s="12"/>
      <c r="V730" s="12"/>
      <c r="W730" s="12"/>
      <c r="X730" s="12"/>
      <c r="Y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92"/>
      <c r="S731" s="12"/>
      <c r="T731" s="12"/>
      <c r="U731" s="12"/>
      <c r="V731" s="12"/>
      <c r="W731" s="12"/>
      <c r="X731" s="12"/>
      <c r="Y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92"/>
      <c r="S732" s="12"/>
      <c r="T732" s="12"/>
      <c r="U732" s="12"/>
      <c r="V732" s="12"/>
      <c r="W732" s="12"/>
      <c r="X732" s="12"/>
      <c r="Y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92"/>
      <c r="S733" s="12"/>
      <c r="T733" s="12"/>
      <c r="U733" s="12"/>
      <c r="V733" s="12"/>
      <c r="W733" s="12"/>
      <c r="X733" s="12"/>
      <c r="Y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92"/>
      <c r="S734" s="12"/>
      <c r="T734" s="12"/>
      <c r="U734" s="12"/>
      <c r="V734" s="12"/>
      <c r="W734" s="12"/>
      <c r="X734" s="12"/>
      <c r="Y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92"/>
      <c r="S735" s="12"/>
      <c r="T735" s="12"/>
      <c r="U735" s="12"/>
      <c r="V735" s="12"/>
      <c r="W735" s="12"/>
      <c r="X735" s="12"/>
      <c r="Y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92"/>
      <c r="S736" s="12"/>
      <c r="T736" s="12"/>
      <c r="U736" s="12"/>
      <c r="V736" s="12"/>
      <c r="W736" s="12"/>
      <c r="X736" s="12"/>
      <c r="Y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92"/>
      <c r="S737" s="12"/>
      <c r="T737" s="12"/>
      <c r="U737" s="12"/>
      <c r="V737" s="12"/>
      <c r="W737" s="12"/>
      <c r="X737" s="12"/>
      <c r="Y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92"/>
      <c r="S738" s="12"/>
      <c r="T738" s="12"/>
      <c r="U738" s="12"/>
      <c r="V738" s="12"/>
      <c r="W738" s="12"/>
      <c r="X738" s="12"/>
      <c r="Y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92"/>
      <c r="S739" s="12"/>
      <c r="T739" s="12"/>
      <c r="U739" s="12"/>
      <c r="V739" s="12"/>
      <c r="W739" s="12"/>
      <c r="X739" s="12"/>
      <c r="Y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92"/>
      <c r="S740" s="12"/>
      <c r="T740" s="12"/>
      <c r="U740" s="12"/>
      <c r="V740" s="12"/>
      <c r="W740" s="12"/>
      <c r="X740" s="12"/>
      <c r="Y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92"/>
      <c r="S741" s="12"/>
      <c r="T741" s="12"/>
      <c r="U741" s="12"/>
      <c r="V741" s="12"/>
      <c r="W741" s="12"/>
      <c r="X741" s="12"/>
      <c r="Y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92"/>
      <c r="S742" s="12"/>
      <c r="T742" s="12"/>
      <c r="U742" s="12"/>
      <c r="V742" s="12"/>
      <c r="W742" s="12"/>
      <c r="X742" s="12"/>
      <c r="Y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92"/>
      <c r="S743" s="12"/>
      <c r="T743" s="12"/>
      <c r="U743" s="12"/>
      <c r="V743" s="12"/>
      <c r="W743" s="12"/>
      <c r="X743" s="12"/>
      <c r="Y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92"/>
      <c r="S744" s="12"/>
      <c r="T744" s="12"/>
      <c r="U744" s="12"/>
      <c r="V744" s="12"/>
      <c r="W744" s="12"/>
      <c r="X744" s="12"/>
      <c r="Y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92"/>
      <c r="S745" s="12"/>
      <c r="T745" s="12"/>
      <c r="U745" s="12"/>
      <c r="V745" s="12"/>
      <c r="W745" s="12"/>
      <c r="X745" s="12"/>
      <c r="Y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92"/>
      <c r="S746" s="12"/>
      <c r="T746" s="12"/>
      <c r="U746" s="12"/>
      <c r="V746" s="12"/>
      <c r="W746" s="12"/>
      <c r="X746" s="12"/>
      <c r="Y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92"/>
      <c r="S747" s="12"/>
      <c r="T747" s="12"/>
      <c r="U747" s="12"/>
      <c r="V747" s="12"/>
      <c r="W747" s="12"/>
      <c r="X747" s="12"/>
      <c r="Y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92"/>
      <c r="S748" s="12"/>
      <c r="T748" s="12"/>
      <c r="U748" s="12"/>
      <c r="V748" s="12"/>
      <c r="W748" s="12"/>
      <c r="X748" s="12"/>
      <c r="Y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92"/>
      <c r="S749" s="12"/>
      <c r="T749" s="12"/>
      <c r="U749" s="12"/>
      <c r="V749" s="12"/>
      <c r="W749" s="12"/>
      <c r="X749" s="12"/>
      <c r="Y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92"/>
      <c r="S750" s="12"/>
      <c r="T750" s="12"/>
      <c r="U750" s="12"/>
      <c r="V750" s="12"/>
      <c r="W750" s="12"/>
      <c r="X750" s="12"/>
      <c r="Y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92"/>
      <c r="S751" s="12"/>
      <c r="T751" s="12"/>
      <c r="U751" s="12"/>
      <c r="V751" s="12"/>
      <c r="W751" s="12"/>
      <c r="X751" s="12"/>
      <c r="Y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92"/>
      <c r="S752" s="12"/>
      <c r="T752" s="12"/>
      <c r="U752" s="12"/>
      <c r="V752" s="12"/>
      <c r="W752" s="12"/>
      <c r="X752" s="12"/>
      <c r="Y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92"/>
      <c r="S753" s="12"/>
      <c r="T753" s="12"/>
      <c r="U753" s="12"/>
      <c r="V753" s="12"/>
      <c r="W753" s="12"/>
      <c r="X753" s="12"/>
      <c r="Y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92"/>
      <c r="S754" s="12"/>
      <c r="T754" s="12"/>
      <c r="U754" s="12"/>
      <c r="V754" s="12"/>
      <c r="W754" s="12"/>
      <c r="X754" s="12"/>
      <c r="Y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92"/>
      <c r="S755" s="12"/>
      <c r="T755" s="12"/>
      <c r="U755" s="12"/>
      <c r="V755" s="12"/>
      <c r="W755" s="12"/>
      <c r="X755" s="12"/>
      <c r="Y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92"/>
      <c r="S756" s="12"/>
      <c r="T756" s="12"/>
      <c r="U756" s="12"/>
      <c r="V756" s="12"/>
      <c r="W756" s="12"/>
      <c r="X756" s="12"/>
      <c r="Y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92"/>
      <c r="S757" s="12"/>
      <c r="T757" s="12"/>
      <c r="U757" s="12"/>
      <c r="V757" s="12"/>
      <c r="W757" s="12"/>
      <c r="X757" s="12"/>
      <c r="Y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92"/>
      <c r="S758" s="12"/>
      <c r="T758" s="12"/>
      <c r="U758" s="12"/>
      <c r="V758" s="12"/>
      <c r="W758" s="12"/>
      <c r="X758" s="12"/>
      <c r="Y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92"/>
      <c r="S759" s="12"/>
      <c r="T759" s="12"/>
      <c r="U759" s="12"/>
      <c r="V759" s="12"/>
      <c r="W759" s="12"/>
      <c r="X759" s="12"/>
      <c r="Y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92"/>
      <c r="S760" s="12"/>
      <c r="T760" s="12"/>
      <c r="U760" s="12"/>
      <c r="V760" s="12"/>
      <c r="W760" s="12"/>
      <c r="X760" s="12"/>
      <c r="Y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92"/>
      <c r="S761" s="12"/>
      <c r="T761" s="12"/>
      <c r="U761" s="12"/>
      <c r="V761" s="12"/>
      <c r="W761" s="12"/>
      <c r="X761" s="12"/>
      <c r="Y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92"/>
      <c r="S762" s="12"/>
      <c r="T762" s="12"/>
      <c r="U762" s="12"/>
      <c r="V762" s="12"/>
      <c r="W762" s="12"/>
      <c r="X762" s="12"/>
      <c r="Y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92"/>
      <c r="S763" s="12"/>
      <c r="T763" s="12"/>
      <c r="U763" s="12"/>
      <c r="V763" s="12"/>
      <c r="W763" s="12"/>
      <c r="X763" s="12"/>
      <c r="Y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92"/>
      <c r="S764" s="12"/>
      <c r="T764" s="12"/>
      <c r="U764" s="12"/>
      <c r="V764" s="12"/>
      <c r="W764" s="12"/>
      <c r="X764" s="12"/>
      <c r="Y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92"/>
      <c r="S765" s="12"/>
      <c r="T765" s="12"/>
      <c r="U765" s="12"/>
      <c r="V765" s="12"/>
      <c r="W765" s="12"/>
      <c r="X765" s="12"/>
      <c r="Y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92"/>
      <c r="S766" s="12"/>
      <c r="T766" s="12"/>
      <c r="U766" s="12"/>
      <c r="V766" s="12"/>
      <c r="W766" s="12"/>
      <c r="X766" s="12"/>
      <c r="Y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92"/>
      <c r="S767" s="12"/>
      <c r="T767" s="12"/>
      <c r="U767" s="12"/>
      <c r="V767" s="12"/>
      <c r="W767" s="12"/>
      <c r="X767" s="12"/>
      <c r="Y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92"/>
      <c r="S768" s="12"/>
      <c r="T768" s="12"/>
      <c r="U768" s="12"/>
      <c r="V768" s="12"/>
      <c r="W768" s="12"/>
      <c r="X768" s="12"/>
      <c r="Y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92"/>
      <c r="S769" s="12"/>
      <c r="T769" s="12"/>
      <c r="U769" s="12"/>
      <c r="V769" s="12"/>
      <c r="W769" s="12"/>
      <c r="X769" s="12"/>
      <c r="Y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92"/>
      <c r="S770" s="12"/>
      <c r="T770" s="12"/>
      <c r="U770" s="12"/>
      <c r="V770" s="12"/>
      <c r="W770" s="12"/>
      <c r="X770" s="12"/>
      <c r="Y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92"/>
      <c r="S771" s="12"/>
      <c r="T771" s="12"/>
      <c r="U771" s="12"/>
      <c r="V771" s="12"/>
      <c r="W771" s="12"/>
      <c r="X771" s="12"/>
      <c r="Y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92"/>
      <c r="S772" s="12"/>
      <c r="T772" s="12"/>
      <c r="U772" s="12"/>
      <c r="V772" s="12"/>
      <c r="W772" s="12"/>
      <c r="X772" s="12"/>
      <c r="Y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92"/>
      <c r="S773" s="12"/>
      <c r="T773" s="12"/>
      <c r="U773" s="12"/>
      <c r="V773" s="12"/>
      <c r="W773" s="12"/>
      <c r="X773" s="12"/>
      <c r="Y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92"/>
      <c r="S774" s="12"/>
      <c r="T774" s="12"/>
      <c r="U774" s="12"/>
      <c r="V774" s="12"/>
      <c r="W774" s="12"/>
      <c r="X774" s="12"/>
      <c r="Y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92"/>
      <c r="S775" s="12"/>
      <c r="T775" s="12"/>
      <c r="U775" s="12"/>
      <c r="V775" s="12"/>
      <c r="W775" s="12"/>
      <c r="X775" s="12"/>
      <c r="Y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92"/>
      <c r="S776" s="12"/>
      <c r="T776" s="12"/>
      <c r="U776" s="12"/>
      <c r="V776" s="12"/>
      <c r="W776" s="12"/>
      <c r="X776" s="12"/>
      <c r="Y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92"/>
      <c r="S777" s="12"/>
      <c r="T777" s="12"/>
      <c r="U777" s="12"/>
      <c r="V777" s="12"/>
      <c r="W777" s="12"/>
      <c r="X777" s="12"/>
      <c r="Y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92"/>
      <c r="S778" s="12"/>
      <c r="T778" s="12"/>
      <c r="U778" s="12"/>
      <c r="V778" s="12"/>
      <c r="W778" s="12"/>
      <c r="X778" s="12"/>
      <c r="Y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92"/>
      <c r="S779" s="12"/>
      <c r="T779" s="12"/>
      <c r="U779" s="12"/>
      <c r="V779" s="12"/>
      <c r="W779" s="12"/>
      <c r="X779" s="12"/>
      <c r="Y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92"/>
      <c r="S780" s="12"/>
      <c r="T780" s="12"/>
      <c r="U780" s="12"/>
      <c r="V780" s="12"/>
      <c r="W780" s="12"/>
      <c r="X780" s="12"/>
      <c r="Y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92"/>
      <c r="S781" s="12"/>
      <c r="T781" s="12"/>
      <c r="U781" s="12"/>
      <c r="V781" s="12"/>
      <c r="W781" s="12"/>
      <c r="X781" s="12"/>
      <c r="Y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92"/>
      <c r="S782" s="12"/>
      <c r="T782" s="12"/>
      <c r="U782" s="12"/>
      <c r="V782" s="12"/>
      <c r="W782" s="12"/>
      <c r="X782" s="12"/>
      <c r="Y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92"/>
      <c r="S783" s="12"/>
      <c r="T783" s="12"/>
      <c r="U783" s="12"/>
      <c r="V783" s="12"/>
      <c r="W783" s="12"/>
      <c r="X783" s="12"/>
      <c r="Y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92"/>
      <c r="S784" s="12"/>
      <c r="T784" s="12"/>
      <c r="U784" s="12"/>
      <c r="V784" s="12"/>
      <c r="W784" s="12"/>
      <c r="X784" s="12"/>
      <c r="Y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92"/>
      <c r="S785" s="12"/>
      <c r="T785" s="12"/>
      <c r="U785" s="12"/>
      <c r="V785" s="12"/>
      <c r="W785" s="12"/>
      <c r="X785" s="12"/>
      <c r="Y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92"/>
      <c r="S786" s="12"/>
      <c r="T786" s="12"/>
      <c r="U786" s="12"/>
      <c r="V786" s="12"/>
      <c r="W786" s="12"/>
      <c r="X786" s="12"/>
      <c r="Y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92"/>
      <c r="S787" s="12"/>
      <c r="T787" s="12"/>
      <c r="U787" s="12"/>
      <c r="V787" s="12"/>
      <c r="W787" s="12"/>
      <c r="X787" s="12"/>
      <c r="Y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92"/>
      <c r="S788" s="12"/>
      <c r="T788" s="12"/>
      <c r="U788" s="12"/>
      <c r="V788" s="12"/>
      <c r="W788" s="12"/>
      <c r="X788" s="12"/>
      <c r="Y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92"/>
      <c r="S789" s="12"/>
      <c r="T789" s="12"/>
      <c r="U789" s="12"/>
      <c r="V789" s="12"/>
      <c r="W789" s="12"/>
      <c r="X789" s="12"/>
      <c r="Y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92"/>
      <c r="S790" s="12"/>
      <c r="T790" s="12"/>
      <c r="U790" s="12"/>
      <c r="V790" s="12"/>
      <c r="W790" s="12"/>
      <c r="X790" s="12"/>
      <c r="Y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92"/>
      <c r="S791" s="12"/>
      <c r="T791" s="12"/>
      <c r="U791" s="12"/>
      <c r="V791" s="12"/>
      <c r="W791" s="12"/>
      <c r="X791" s="12"/>
      <c r="Y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92"/>
      <c r="S792" s="12"/>
      <c r="T792" s="12"/>
      <c r="U792" s="12"/>
      <c r="V792" s="12"/>
      <c r="W792" s="12"/>
      <c r="X792" s="12"/>
      <c r="Y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92"/>
      <c r="S793" s="12"/>
      <c r="T793" s="12"/>
      <c r="U793" s="12"/>
      <c r="V793" s="12"/>
      <c r="W793" s="12"/>
      <c r="X793" s="12"/>
      <c r="Y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92"/>
      <c r="S794" s="12"/>
      <c r="T794" s="12"/>
      <c r="U794" s="12"/>
      <c r="V794" s="12"/>
      <c r="W794" s="12"/>
      <c r="X794" s="12"/>
      <c r="Y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92"/>
      <c r="S795" s="12"/>
      <c r="T795" s="12"/>
      <c r="U795" s="12"/>
      <c r="V795" s="12"/>
      <c r="W795" s="12"/>
      <c r="X795" s="12"/>
      <c r="Y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92"/>
      <c r="S796" s="12"/>
      <c r="T796" s="12"/>
      <c r="U796" s="12"/>
      <c r="V796" s="12"/>
      <c r="W796" s="12"/>
      <c r="X796" s="12"/>
      <c r="Y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92"/>
      <c r="S797" s="12"/>
      <c r="T797" s="12"/>
      <c r="U797" s="12"/>
      <c r="V797" s="12"/>
      <c r="W797" s="12"/>
      <c r="X797" s="12"/>
      <c r="Y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92"/>
      <c r="S798" s="12"/>
      <c r="T798" s="12"/>
      <c r="U798" s="12"/>
      <c r="V798" s="12"/>
      <c r="W798" s="12"/>
      <c r="X798" s="12"/>
      <c r="Y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92"/>
      <c r="S799" s="12"/>
      <c r="T799" s="12"/>
      <c r="U799" s="12"/>
      <c r="V799" s="12"/>
      <c r="W799" s="12"/>
      <c r="X799" s="12"/>
      <c r="Y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92"/>
      <c r="S800" s="12"/>
      <c r="T800" s="12"/>
      <c r="U800" s="12"/>
      <c r="V800" s="12"/>
      <c r="W800" s="12"/>
      <c r="X800" s="12"/>
      <c r="Y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92"/>
      <c r="S801" s="12"/>
      <c r="T801" s="12"/>
      <c r="U801" s="12"/>
      <c r="V801" s="12"/>
      <c r="W801" s="12"/>
      <c r="X801" s="12"/>
      <c r="Y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92"/>
      <c r="S802" s="12"/>
      <c r="T802" s="12"/>
      <c r="U802" s="12"/>
      <c r="V802" s="12"/>
      <c r="W802" s="12"/>
      <c r="X802" s="12"/>
      <c r="Y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92"/>
      <c r="S803" s="12"/>
      <c r="T803" s="12"/>
      <c r="U803" s="12"/>
      <c r="V803" s="12"/>
      <c r="W803" s="12"/>
      <c r="X803" s="12"/>
      <c r="Y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92"/>
      <c r="S804" s="12"/>
      <c r="T804" s="12"/>
      <c r="U804" s="12"/>
      <c r="V804" s="12"/>
      <c r="W804" s="12"/>
      <c r="X804" s="12"/>
      <c r="Y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92"/>
      <c r="S805" s="12"/>
      <c r="T805" s="12"/>
      <c r="U805" s="12"/>
      <c r="V805" s="12"/>
      <c r="W805" s="12"/>
      <c r="X805" s="12"/>
      <c r="Y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92"/>
      <c r="S806" s="12"/>
      <c r="T806" s="12"/>
      <c r="U806" s="12"/>
      <c r="V806" s="12"/>
      <c r="W806" s="12"/>
      <c r="X806" s="12"/>
      <c r="Y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92"/>
      <c r="S807" s="12"/>
      <c r="T807" s="12"/>
      <c r="U807" s="12"/>
      <c r="V807" s="12"/>
      <c r="W807" s="12"/>
      <c r="X807" s="12"/>
      <c r="Y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92"/>
      <c r="S808" s="12"/>
      <c r="T808" s="12"/>
      <c r="U808" s="12"/>
      <c r="V808" s="12"/>
      <c r="W808" s="12"/>
      <c r="X808" s="12"/>
      <c r="Y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92"/>
      <c r="S809" s="12"/>
      <c r="T809" s="12"/>
      <c r="U809" s="12"/>
      <c r="V809" s="12"/>
      <c r="W809" s="12"/>
      <c r="X809" s="12"/>
      <c r="Y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92"/>
      <c r="S810" s="12"/>
      <c r="T810" s="12"/>
      <c r="U810" s="12"/>
      <c r="V810" s="12"/>
      <c r="W810" s="12"/>
      <c r="X810" s="12"/>
      <c r="Y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92"/>
      <c r="S811" s="12"/>
      <c r="T811" s="12"/>
      <c r="U811" s="12"/>
      <c r="V811" s="12"/>
      <c r="W811" s="12"/>
      <c r="X811" s="12"/>
      <c r="Y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92"/>
      <c r="S812" s="12"/>
      <c r="T812" s="12"/>
      <c r="U812" s="12"/>
      <c r="V812" s="12"/>
      <c r="W812" s="12"/>
      <c r="X812" s="12"/>
      <c r="Y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92"/>
      <c r="S813" s="12"/>
      <c r="T813" s="12"/>
      <c r="U813" s="12"/>
      <c r="V813" s="12"/>
      <c r="W813" s="12"/>
      <c r="X813" s="12"/>
      <c r="Y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92"/>
      <c r="S814" s="12"/>
      <c r="T814" s="12"/>
      <c r="U814" s="12"/>
      <c r="V814" s="12"/>
      <c r="W814" s="12"/>
      <c r="X814" s="12"/>
      <c r="Y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92"/>
      <c r="S815" s="12"/>
      <c r="T815" s="12"/>
      <c r="U815" s="12"/>
      <c r="V815" s="12"/>
      <c r="W815" s="12"/>
      <c r="X815" s="12"/>
      <c r="Y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92"/>
      <c r="S816" s="12"/>
      <c r="T816" s="12"/>
      <c r="U816" s="12"/>
      <c r="V816" s="12"/>
      <c r="W816" s="12"/>
      <c r="X816" s="12"/>
      <c r="Y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92"/>
      <c r="S817" s="12"/>
      <c r="T817" s="12"/>
      <c r="U817" s="12"/>
      <c r="V817" s="12"/>
      <c r="W817" s="12"/>
      <c r="X817" s="12"/>
      <c r="Y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92"/>
      <c r="S818" s="12"/>
      <c r="T818" s="12"/>
      <c r="U818" s="12"/>
      <c r="V818" s="12"/>
      <c r="W818" s="12"/>
      <c r="X818" s="12"/>
      <c r="Y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92"/>
      <c r="S819" s="12"/>
      <c r="T819" s="12"/>
      <c r="U819" s="12"/>
      <c r="V819" s="12"/>
      <c r="W819" s="12"/>
      <c r="X819" s="12"/>
      <c r="Y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92"/>
      <c r="S820" s="12"/>
      <c r="T820" s="12"/>
      <c r="U820" s="12"/>
      <c r="V820" s="12"/>
      <c r="W820" s="12"/>
      <c r="X820" s="12"/>
      <c r="Y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92"/>
      <c r="S821" s="12"/>
      <c r="T821" s="12"/>
      <c r="U821" s="12"/>
      <c r="V821" s="12"/>
      <c r="W821" s="12"/>
      <c r="X821" s="12"/>
      <c r="Y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92"/>
      <c r="S822" s="12"/>
      <c r="T822" s="12"/>
      <c r="U822" s="12"/>
      <c r="V822" s="12"/>
      <c r="W822" s="12"/>
      <c r="X822" s="12"/>
      <c r="Y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92"/>
      <c r="S823" s="12"/>
      <c r="T823" s="12"/>
      <c r="U823" s="12"/>
      <c r="V823" s="12"/>
      <c r="W823" s="12"/>
      <c r="X823" s="12"/>
      <c r="Y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92"/>
      <c r="S824" s="12"/>
      <c r="T824" s="12"/>
      <c r="U824" s="12"/>
      <c r="V824" s="12"/>
      <c r="W824" s="12"/>
      <c r="X824" s="12"/>
      <c r="Y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92"/>
      <c r="S825" s="12"/>
      <c r="T825" s="12"/>
      <c r="U825" s="12"/>
      <c r="V825" s="12"/>
      <c r="W825" s="12"/>
      <c r="X825" s="12"/>
      <c r="Y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92"/>
      <c r="S826" s="12"/>
      <c r="T826" s="12"/>
      <c r="U826" s="12"/>
      <c r="V826" s="12"/>
      <c r="W826" s="12"/>
      <c r="X826" s="12"/>
      <c r="Y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92"/>
      <c r="S827" s="12"/>
      <c r="T827" s="12"/>
      <c r="U827" s="12"/>
      <c r="V827" s="12"/>
      <c r="W827" s="12"/>
      <c r="X827" s="12"/>
      <c r="Y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92"/>
      <c r="S828" s="12"/>
      <c r="T828" s="12"/>
      <c r="U828" s="12"/>
      <c r="V828" s="12"/>
      <c r="W828" s="12"/>
      <c r="X828" s="12"/>
      <c r="Y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92"/>
      <c r="S829" s="12"/>
      <c r="T829" s="12"/>
      <c r="U829" s="12"/>
      <c r="V829" s="12"/>
      <c r="W829" s="12"/>
      <c r="X829" s="12"/>
      <c r="Y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92"/>
      <c r="S830" s="12"/>
      <c r="T830" s="12"/>
      <c r="U830" s="12"/>
      <c r="V830" s="12"/>
      <c r="W830" s="12"/>
      <c r="X830" s="12"/>
      <c r="Y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92"/>
      <c r="S831" s="12"/>
      <c r="T831" s="12"/>
      <c r="U831" s="12"/>
      <c r="V831" s="12"/>
      <c r="W831" s="12"/>
      <c r="X831" s="12"/>
      <c r="Y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92"/>
      <c r="S832" s="12"/>
      <c r="T832" s="12"/>
      <c r="U832" s="12"/>
      <c r="V832" s="12"/>
      <c r="W832" s="12"/>
      <c r="X832" s="12"/>
      <c r="Y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92"/>
      <c r="S833" s="12"/>
      <c r="T833" s="12"/>
      <c r="U833" s="12"/>
      <c r="V833" s="12"/>
      <c r="W833" s="12"/>
      <c r="X833" s="12"/>
      <c r="Y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92"/>
      <c r="S834" s="12"/>
      <c r="T834" s="12"/>
      <c r="U834" s="12"/>
      <c r="V834" s="12"/>
      <c r="W834" s="12"/>
      <c r="X834" s="12"/>
      <c r="Y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92"/>
      <c r="S835" s="12"/>
      <c r="T835" s="12"/>
      <c r="U835" s="12"/>
      <c r="V835" s="12"/>
      <c r="W835" s="12"/>
      <c r="X835" s="12"/>
      <c r="Y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92"/>
      <c r="S836" s="12"/>
      <c r="T836" s="12"/>
      <c r="U836" s="12"/>
      <c r="V836" s="12"/>
      <c r="W836" s="12"/>
      <c r="X836" s="12"/>
      <c r="Y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92"/>
      <c r="S837" s="12"/>
      <c r="T837" s="12"/>
      <c r="U837" s="12"/>
      <c r="V837" s="12"/>
      <c r="W837" s="12"/>
      <c r="X837" s="12"/>
      <c r="Y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92"/>
      <c r="S838" s="12"/>
      <c r="T838" s="12"/>
      <c r="U838" s="12"/>
      <c r="V838" s="12"/>
      <c r="W838" s="12"/>
      <c r="X838" s="12"/>
      <c r="Y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92"/>
      <c r="S839" s="12"/>
      <c r="T839" s="12"/>
      <c r="U839" s="12"/>
      <c r="V839" s="12"/>
      <c r="W839" s="12"/>
      <c r="X839" s="12"/>
      <c r="Y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92"/>
      <c r="S840" s="12"/>
      <c r="T840" s="12"/>
      <c r="U840" s="12"/>
      <c r="V840" s="12"/>
      <c r="W840" s="12"/>
      <c r="X840" s="12"/>
      <c r="Y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92"/>
      <c r="S841" s="12"/>
      <c r="T841" s="12"/>
      <c r="U841" s="12"/>
      <c r="V841" s="12"/>
      <c r="W841" s="12"/>
      <c r="X841" s="12"/>
      <c r="Y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92"/>
      <c r="S842" s="12"/>
      <c r="T842" s="12"/>
      <c r="U842" s="12"/>
      <c r="V842" s="12"/>
      <c r="W842" s="12"/>
      <c r="X842" s="12"/>
      <c r="Y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92"/>
      <c r="S843" s="12"/>
      <c r="T843" s="12"/>
      <c r="U843" s="12"/>
      <c r="V843" s="12"/>
      <c r="W843" s="12"/>
      <c r="X843" s="12"/>
      <c r="Y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92"/>
      <c r="S844" s="12"/>
      <c r="T844" s="12"/>
      <c r="U844" s="12"/>
      <c r="V844" s="12"/>
      <c r="W844" s="12"/>
      <c r="X844" s="12"/>
      <c r="Y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92"/>
      <c r="S845" s="12"/>
      <c r="T845" s="12"/>
      <c r="U845" s="12"/>
      <c r="V845" s="12"/>
      <c r="W845" s="12"/>
      <c r="X845" s="12"/>
      <c r="Y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92"/>
      <c r="S846" s="12"/>
      <c r="T846" s="12"/>
      <c r="U846" s="12"/>
      <c r="V846" s="12"/>
      <c r="W846" s="12"/>
      <c r="X846" s="12"/>
      <c r="Y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92"/>
      <c r="S847" s="12"/>
      <c r="T847" s="12"/>
      <c r="U847" s="12"/>
      <c r="V847" s="12"/>
      <c r="W847" s="12"/>
      <c r="X847" s="12"/>
      <c r="Y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92"/>
      <c r="S848" s="12"/>
      <c r="T848" s="12"/>
      <c r="U848" s="12"/>
      <c r="V848" s="12"/>
      <c r="W848" s="12"/>
      <c r="X848" s="12"/>
      <c r="Y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92"/>
      <c r="S849" s="12"/>
      <c r="T849" s="12"/>
      <c r="U849" s="12"/>
      <c r="V849" s="12"/>
      <c r="W849" s="12"/>
      <c r="X849" s="12"/>
      <c r="Y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92"/>
      <c r="S850" s="12"/>
      <c r="T850" s="12"/>
      <c r="U850" s="12"/>
      <c r="V850" s="12"/>
      <c r="W850" s="12"/>
      <c r="X850" s="12"/>
      <c r="Y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92"/>
      <c r="S851" s="12"/>
      <c r="T851" s="12"/>
      <c r="U851" s="12"/>
      <c r="V851" s="12"/>
      <c r="W851" s="12"/>
      <c r="X851" s="12"/>
      <c r="Y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92"/>
      <c r="S852" s="12"/>
      <c r="T852" s="12"/>
      <c r="U852" s="12"/>
      <c r="V852" s="12"/>
      <c r="W852" s="12"/>
      <c r="X852" s="12"/>
      <c r="Y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92"/>
      <c r="S853" s="12"/>
      <c r="T853" s="12"/>
      <c r="U853" s="12"/>
      <c r="V853" s="12"/>
      <c r="W853" s="12"/>
      <c r="X853" s="12"/>
      <c r="Y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92"/>
      <c r="S854" s="12"/>
      <c r="T854" s="12"/>
      <c r="U854" s="12"/>
      <c r="V854" s="12"/>
      <c r="W854" s="12"/>
      <c r="X854" s="12"/>
      <c r="Y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92"/>
      <c r="S855" s="12"/>
      <c r="T855" s="12"/>
      <c r="U855" s="12"/>
      <c r="V855" s="12"/>
      <c r="W855" s="12"/>
      <c r="X855" s="12"/>
      <c r="Y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92"/>
      <c r="S856" s="12"/>
      <c r="T856" s="12"/>
      <c r="U856" s="12"/>
      <c r="V856" s="12"/>
      <c r="W856" s="12"/>
      <c r="X856" s="12"/>
      <c r="Y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92"/>
      <c r="S857" s="12"/>
      <c r="T857" s="12"/>
      <c r="U857" s="12"/>
      <c r="V857" s="12"/>
      <c r="W857" s="12"/>
      <c r="X857" s="12"/>
      <c r="Y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92"/>
      <c r="S858" s="12"/>
      <c r="T858" s="12"/>
      <c r="U858" s="12"/>
      <c r="V858" s="12"/>
      <c r="W858" s="12"/>
      <c r="X858" s="12"/>
      <c r="Y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92"/>
      <c r="S859" s="12"/>
      <c r="T859" s="12"/>
      <c r="U859" s="12"/>
      <c r="V859" s="12"/>
      <c r="W859" s="12"/>
      <c r="X859" s="12"/>
      <c r="Y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92"/>
      <c r="S860" s="12"/>
      <c r="T860" s="12"/>
      <c r="U860" s="12"/>
      <c r="V860" s="12"/>
      <c r="W860" s="12"/>
      <c r="X860" s="12"/>
      <c r="Y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92"/>
      <c r="S861" s="12"/>
      <c r="T861" s="12"/>
      <c r="U861" s="12"/>
      <c r="V861" s="12"/>
      <c r="W861" s="12"/>
      <c r="X861" s="12"/>
      <c r="Y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92"/>
      <c r="S862" s="12"/>
      <c r="T862" s="12"/>
      <c r="U862" s="12"/>
      <c r="V862" s="12"/>
      <c r="W862" s="12"/>
      <c r="X862" s="12"/>
      <c r="Y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92"/>
      <c r="S863" s="12"/>
      <c r="T863" s="12"/>
      <c r="U863" s="12"/>
      <c r="V863" s="12"/>
      <c r="W863" s="12"/>
      <c r="X863" s="12"/>
      <c r="Y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92"/>
      <c r="S864" s="12"/>
      <c r="T864" s="12"/>
      <c r="U864" s="12"/>
      <c r="V864" s="12"/>
      <c r="W864" s="12"/>
      <c r="X864" s="12"/>
      <c r="Y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92"/>
      <c r="S865" s="12"/>
      <c r="T865" s="12"/>
      <c r="U865" s="12"/>
      <c r="V865" s="12"/>
      <c r="W865" s="12"/>
      <c r="X865" s="12"/>
      <c r="Y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92"/>
      <c r="S866" s="12"/>
      <c r="T866" s="12"/>
      <c r="U866" s="12"/>
      <c r="V866" s="12"/>
      <c r="W866" s="12"/>
      <c r="X866" s="12"/>
      <c r="Y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92"/>
      <c r="S867" s="12"/>
      <c r="T867" s="12"/>
      <c r="U867" s="12"/>
      <c r="V867" s="12"/>
      <c r="W867" s="12"/>
      <c r="X867" s="12"/>
      <c r="Y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92"/>
      <c r="S868" s="12"/>
      <c r="T868" s="12"/>
      <c r="U868" s="12"/>
      <c r="V868" s="12"/>
      <c r="W868" s="12"/>
      <c r="X868" s="12"/>
      <c r="Y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92"/>
      <c r="S869" s="12"/>
      <c r="T869" s="12"/>
      <c r="U869" s="12"/>
      <c r="V869" s="12"/>
      <c r="W869" s="12"/>
      <c r="X869" s="12"/>
      <c r="Y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92"/>
      <c r="S870" s="12"/>
      <c r="T870" s="12"/>
      <c r="U870" s="12"/>
      <c r="V870" s="12"/>
      <c r="W870" s="12"/>
      <c r="X870" s="12"/>
      <c r="Y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92"/>
      <c r="S871" s="12"/>
      <c r="T871" s="12"/>
      <c r="U871" s="12"/>
      <c r="V871" s="12"/>
      <c r="W871" s="12"/>
      <c r="X871" s="12"/>
      <c r="Y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92"/>
      <c r="S872" s="12"/>
      <c r="T872" s="12"/>
      <c r="U872" s="12"/>
      <c r="V872" s="12"/>
      <c r="W872" s="12"/>
      <c r="X872" s="12"/>
      <c r="Y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92"/>
      <c r="S873" s="12"/>
      <c r="T873" s="12"/>
      <c r="U873" s="12"/>
      <c r="V873" s="12"/>
      <c r="W873" s="12"/>
      <c r="X873" s="12"/>
      <c r="Y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92"/>
      <c r="S874" s="12"/>
      <c r="T874" s="12"/>
      <c r="U874" s="12"/>
      <c r="V874" s="12"/>
      <c r="W874" s="12"/>
      <c r="X874" s="12"/>
      <c r="Y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92"/>
      <c r="S875" s="12"/>
      <c r="T875" s="12"/>
      <c r="U875" s="12"/>
      <c r="V875" s="12"/>
      <c r="W875" s="12"/>
      <c r="X875" s="12"/>
      <c r="Y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92"/>
      <c r="S876" s="12"/>
      <c r="T876" s="12"/>
      <c r="U876" s="12"/>
      <c r="V876" s="12"/>
      <c r="W876" s="12"/>
      <c r="X876" s="12"/>
      <c r="Y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92"/>
      <c r="S877" s="12"/>
      <c r="T877" s="12"/>
      <c r="U877" s="12"/>
      <c r="V877" s="12"/>
      <c r="W877" s="12"/>
      <c r="X877" s="12"/>
      <c r="Y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92"/>
      <c r="S878" s="12"/>
      <c r="T878" s="12"/>
      <c r="U878" s="12"/>
      <c r="V878" s="12"/>
      <c r="W878" s="12"/>
      <c r="X878" s="12"/>
      <c r="Y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92"/>
      <c r="S879" s="12"/>
      <c r="T879" s="12"/>
      <c r="U879" s="12"/>
      <c r="V879" s="12"/>
      <c r="W879" s="12"/>
      <c r="X879" s="12"/>
      <c r="Y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92"/>
      <c r="S880" s="12"/>
      <c r="T880" s="12"/>
      <c r="U880" s="12"/>
      <c r="V880" s="12"/>
      <c r="W880" s="12"/>
      <c r="X880" s="12"/>
      <c r="Y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92"/>
      <c r="S881" s="12"/>
      <c r="T881" s="12"/>
      <c r="U881" s="12"/>
      <c r="V881" s="12"/>
      <c r="W881" s="12"/>
      <c r="X881" s="12"/>
      <c r="Y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92"/>
      <c r="S882" s="12"/>
      <c r="T882" s="12"/>
      <c r="U882" s="12"/>
      <c r="V882" s="12"/>
      <c r="W882" s="12"/>
      <c r="X882" s="12"/>
      <c r="Y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92"/>
      <c r="S883" s="12"/>
      <c r="T883" s="12"/>
      <c r="U883" s="12"/>
      <c r="V883" s="12"/>
      <c r="W883" s="12"/>
      <c r="X883" s="12"/>
      <c r="Y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92"/>
      <c r="S884" s="12"/>
      <c r="T884" s="12"/>
      <c r="U884" s="12"/>
      <c r="V884" s="12"/>
      <c r="W884" s="12"/>
      <c r="X884" s="12"/>
      <c r="Y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92"/>
      <c r="S885" s="12"/>
      <c r="T885" s="12"/>
      <c r="U885" s="12"/>
      <c r="V885" s="12"/>
      <c r="W885" s="12"/>
      <c r="X885" s="12"/>
      <c r="Y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92"/>
      <c r="S886" s="12"/>
      <c r="T886" s="12"/>
      <c r="U886" s="12"/>
      <c r="V886" s="12"/>
      <c r="W886" s="12"/>
      <c r="X886" s="12"/>
      <c r="Y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92"/>
      <c r="S887" s="12"/>
      <c r="T887" s="12"/>
      <c r="U887" s="12"/>
      <c r="V887" s="12"/>
      <c r="W887" s="12"/>
      <c r="X887" s="12"/>
      <c r="Y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92"/>
      <c r="S888" s="12"/>
      <c r="T888" s="12"/>
      <c r="U888" s="12"/>
      <c r="V888" s="12"/>
      <c r="W888" s="12"/>
      <c r="X888" s="12"/>
      <c r="Y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92"/>
      <c r="S889" s="12"/>
      <c r="T889" s="12"/>
      <c r="U889" s="12"/>
      <c r="V889" s="12"/>
      <c r="W889" s="12"/>
      <c r="X889" s="12"/>
      <c r="Y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92"/>
      <c r="S890" s="12"/>
      <c r="T890" s="12"/>
      <c r="U890" s="12"/>
      <c r="V890" s="12"/>
      <c r="W890" s="12"/>
      <c r="X890" s="12"/>
      <c r="Y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92"/>
      <c r="S891" s="12"/>
      <c r="T891" s="12"/>
      <c r="U891" s="12"/>
      <c r="V891" s="12"/>
      <c r="W891" s="12"/>
      <c r="X891" s="12"/>
      <c r="Y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92"/>
      <c r="S892" s="12"/>
      <c r="T892" s="12"/>
      <c r="U892" s="12"/>
      <c r="V892" s="12"/>
      <c r="W892" s="12"/>
      <c r="X892" s="12"/>
      <c r="Y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92"/>
      <c r="S893" s="12"/>
      <c r="T893" s="12"/>
      <c r="U893" s="12"/>
      <c r="V893" s="12"/>
      <c r="W893" s="12"/>
      <c r="X893" s="12"/>
      <c r="Y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92"/>
      <c r="S894" s="12"/>
      <c r="T894" s="12"/>
      <c r="U894" s="12"/>
      <c r="V894" s="12"/>
      <c r="W894" s="12"/>
      <c r="X894" s="12"/>
      <c r="Y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92"/>
      <c r="S895" s="12"/>
      <c r="T895" s="12"/>
      <c r="U895" s="12"/>
      <c r="V895" s="12"/>
      <c r="W895" s="12"/>
      <c r="X895" s="12"/>
      <c r="Y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92"/>
      <c r="S896" s="12"/>
      <c r="T896" s="12"/>
      <c r="U896" s="12"/>
      <c r="V896" s="12"/>
      <c r="W896" s="12"/>
      <c r="X896" s="12"/>
      <c r="Y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92"/>
      <c r="S897" s="12"/>
      <c r="T897" s="12"/>
      <c r="U897" s="12"/>
      <c r="V897" s="12"/>
      <c r="W897" s="12"/>
      <c r="X897" s="12"/>
      <c r="Y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92"/>
      <c r="S898" s="12"/>
      <c r="T898" s="12"/>
      <c r="U898" s="12"/>
      <c r="V898" s="12"/>
      <c r="W898" s="12"/>
      <c r="X898" s="12"/>
      <c r="Y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92"/>
      <c r="S899" s="12"/>
      <c r="T899" s="12"/>
      <c r="U899" s="12"/>
      <c r="V899" s="12"/>
      <c r="W899" s="12"/>
      <c r="X899" s="12"/>
      <c r="Y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92"/>
      <c r="S900" s="12"/>
      <c r="T900" s="12"/>
      <c r="U900" s="12"/>
      <c r="V900" s="12"/>
      <c r="W900" s="12"/>
      <c r="X900" s="12"/>
      <c r="Y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92"/>
      <c r="S901" s="12"/>
      <c r="T901" s="12"/>
      <c r="U901" s="12"/>
      <c r="V901" s="12"/>
      <c r="W901" s="12"/>
      <c r="X901" s="12"/>
      <c r="Y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92"/>
      <c r="S902" s="12"/>
      <c r="T902" s="12"/>
      <c r="U902" s="12"/>
      <c r="V902" s="12"/>
      <c r="W902" s="12"/>
      <c r="X902" s="12"/>
      <c r="Y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92"/>
      <c r="S903" s="12"/>
      <c r="T903" s="12"/>
      <c r="U903" s="12"/>
      <c r="V903" s="12"/>
      <c r="W903" s="12"/>
      <c r="X903" s="12"/>
      <c r="Y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92"/>
      <c r="S904" s="12"/>
      <c r="T904" s="12"/>
      <c r="U904" s="12"/>
      <c r="V904" s="12"/>
      <c r="W904" s="12"/>
      <c r="X904" s="12"/>
      <c r="Y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92"/>
      <c r="S905" s="12"/>
      <c r="T905" s="12"/>
      <c r="U905" s="12"/>
      <c r="V905" s="12"/>
      <c r="W905" s="12"/>
      <c r="X905" s="12"/>
      <c r="Y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92"/>
      <c r="S906" s="12"/>
      <c r="T906" s="12"/>
      <c r="U906" s="12"/>
      <c r="V906" s="12"/>
      <c r="W906" s="12"/>
      <c r="X906" s="12"/>
      <c r="Y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92"/>
      <c r="S907" s="12"/>
      <c r="T907" s="12"/>
      <c r="U907" s="12"/>
      <c r="V907" s="12"/>
      <c r="W907" s="12"/>
      <c r="X907" s="12"/>
      <c r="Y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92"/>
      <c r="S908" s="12"/>
      <c r="T908" s="12"/>
      <c r="U908" s="12"/>
      <c r="V908" s="12"/>
      <c r="W908" s="12"/>
      <c r="X908" s="12"/>
      <c r="Y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92"/>
      <c r="S909" s="12"/>
      <c r="T909" s="12"/>
      <c r="U909" s="12"/>
      <c r="V909" s="12"/>
      <c r="W909" s="12"/>
      <c r="X909" s="12"/>
      <c r="Y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92"/>
      <c r="S910" s="12"/>
      <c r="T910" s="12"/>
      <c r="U910" s="12"/>
      <c r="V910" s="12"/>
      <c r="W910" s="12"/>
      <c r="X910" s="12"/>
      <c r="Y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92"/>
      <c r="S911" s="12"/>
      <c r="T911" s="12"/>
      <c r="U911" s="12"/>
      <c r="V911" s="12"/>
      <c r="W911" s="12"/>
      <c r="X911" s="12"/>
      <c r="Y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92"/>
      <c r="S912" s="12"/>
      <c r="T912" s="12"/>
      <c r="U912" s="12"/>
      <c r="V912" s="12"/>
      <c r="W912" s="12"/>
      <c r="X912" s="12"/>
      <c r="Y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92"/>
      <c r="S913" s="12"/>
      <c r="T913" s="12"/>
      <c r="U913" s="12"/>
      <c r="V913" s="12"/>
      <c r="W913" s="12"/>
      <c r="X913" s="12"/>
      <c r="Y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92"/>
      <c r="S914" s="12"/>
      <c r="T914" s="12"/>
      <c r="U914" s="12"/>
      <c r="V914" s="12"/>
      <c r="W914" s="12"/>
      <c r="X914" s="12"/>
      <c r="Y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92"/>
      <c r="S915" s="12"/>
      <c r="T915" s="12"/>
      <c r="U915" s="12"/>
      <c r="V915" s="12"/>
      <c r="W915" s="12"/>
      <c r="X915" s="12"/>
      <c r="Y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92"/>
      <c r="S916" s="12"/>
      <c r="T916" s="12"/>
      <c r="U916" s="12"/>
      <c r="V916" s="12"/>
      <c r="W916" s="12"/>
      <c r="X916" s="12"/>
      <c r="Y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92"/>
      <c r="S917" s="12"/>
      <c r="T917" s="12"/>
      <c r="U917" s="12"/>
      <c r="V917" s="12"/>
      <c r="W917" s="12"/>
      <c r="X917" s="12"/>
      <c r="Y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92"/>
      <c r="S918" s="12"/>
      <c r="T918" s="12"/>
      <c r="U918" s="12"/>
      <c r="V918" s="12"/>
      <c r="W918" s="12"/>
      <c r="X918" s="12"/>
      <c r="Y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92"/>
      <c r="S919" s="12"/>
      <c r="T919" s="12"/>
      <c r="U919" s="12"/>
      <c r="V919" s="12"/>
      <c r="W919" s="12"/>
      <c r="X919" s="12"/>
      <c r="Y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92"/>
      <c r="S920" s="12"/>
      <c r="T920" s="12"/>
      <c r="U920" s="12"/>
      <c r="V920" s="12"/>
      <c r="W920" s="12"/>
      <c r="X920" s="12"/>
      <c r="Y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92"/>
      <c r="S921" s="12"/>
      <c r="T921" s="12"/>
      <c r="U921" s="12"/>
      <c r="V921" s="12"/>
      <c r="W921" s="12"/>
      <c r="X921" s="12"/>
      <c r="Y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92"/>
      <c r="S922" s="12"/>
      <c r="T922" s="12"/>
      <c r="U922" s="12"/>
      <c r="V922" s="12"/>
      <c r="W922" s="12"/>
      <c r="X922" s="12"/>
      <c r="Y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92"/>
      <c r="S923" s="12"/>
      <c r="T923" s="12"/>
      <c r="U923" s="12"/>
      <c r="V923" s="12"/>
      <c r="W923" s="12"/>
      <c r="X923" s="12"/>
      <c r="Y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92"/>
      <c r="S924" s="12"/>
      <c r="T924" s="12"/>
      <c r="U924" s="12"/>
      <c r="V924" s="12"/>
      <c r="W924" s="12"/>
      <c r="X924" s="12"/>
      <c r="Y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92"/>
      <c r="S925" s="12"/>
      <c r="T925" s="12"/>
      <c r="U925" s="12"/>
      <c r="V925" s="12"/>
      <c r="W925" s="12"/>
      <c r="X925" s="12"/>
      <c r="Y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92"/>
      <c r="S926" s="12"/>
      <c r="T926" s="12"/>
      <c r="U926" s="12"/>
      <c r="V926" s="12"/>
      <c r="W926" s="12"/>
      <c r="X926" s="12"/>
      <c r="Y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92"/>
      <c r="S927" s="12"/>
      <c r="T927" s="12"/>
      <c r="U927" s="12"/>
      <c r="V927" s="12"/>
      <c r="W927" s="12"/>
      <c r="X927" s="12"/>
      <c r="Y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92"/>
      <c r="S928" s="12"/>
      <c r="T928" s="12"/>
      <c r="U928" s="12"/>
      <c r="V928" s="12"/>
      <c r="W928" s="12"/>
      <c r="X928" s="12"/>
      <c r="Y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92"/>
      <c r="S929" s="12"/>
      <c r="T929" s="12"/>
      <c r="U929" s="12"/>
      <c r="V929" s="12"/>
      <c r="W929" s="12"/>
      <c r="X929" s="12"/>
      <c r="Y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92"/>
      <c r="S930" s="12"/>
      <c r="T930" s="12"/>
      <c r="U930" s="12"/>
      <c r="V930" s="12"/>
      <c r="W930" s="12"/>
      <c r="X930" s="12"/>
      <c r="Y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92"/>
      <c r="S931" s="12"/>
      <c r="T931" s="12"/>
      <c r="U931" s="12"/>
      <c r="V931" s="12"/>
      <c r="W931" s="12"/>
      <c r="X931" s="12"/>
      <c r="Y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92"/>
      <c r="S932" s="12"/>
      <c r="T932" s="12"/>
      <c r="U932" s="12"/>
      <c r="V932" s="12"/>
      <c r="W932" s="12"/>
      <c r="X932" s="12"/>
      <c r="Y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92"/>
      <c r="S933" s="12"/>
      <c r="T933" s="12"/>
      <c r="U933" s="12"/>
      <c r="V933" s="12"/>
      <c r="W933" s="12"/>
      <c r="X933" s="12"/>
      <c r="Y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92"/>
      <c r="S934" s="12"/>
      <c r="T934" s="12"/>
      <c r="U934" s="12"/>
      <c r="V934" s="12"/>
      <c r="W934" s="12"/>
      <c r="X934" s="12"/>
      <c r="Y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92"/>
      <c r="S935" s="12"/>
      <c r="T935" s="12"/>
      <c r="U935" s="12"/>
      <c r="V935" s="12"/>
      <c r="W935" s="12"/>
      <c r="X935" s="12"/>
      <c r="Y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92"/>
      <c r="S936" s="12"/>
      <c r="T936" s="12"/>
      <c r="U936" s="12"/>
      <c r="V936" s="12"/>
      <c r="W936" s="12"/>
      <c r="X936" s="12"/>
      <c r="Y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92"/>
      <c r="S937" s="12"/>
      <c r="T937" s="12"/>
      <c r="U937" s="12"/>
      <c r="V937" s="12"/>
      <c r="W937" s="12"/>
      <c r="X937" s="12"/>
      <c r="Y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92"/>
      <c r="S938" s="12"/>
      <c r="T938" s="12"/>
      <c r="U938" s="12"/>
      <c r="V938" s="12"/>
      <c r="W938" s="12"/>
      <c r="X938" s="12"/>
      <c r="Y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92"/>
      <c r="S939" s="12"/>
      <c r="T939" s="12"/>
      <c r="U939" s="12"/>
      <c r="V939" s="12"/>
      <c r="W939" s="12"/>
      <c r="X939" s="12"/>
      <c r="Y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92"/>
      <c r="S940" s="12"/>
      <c r="T940" s="12"/>
      <c r="U940" s="12"/>
      <c r="V940" s="12"/>
      <c r="W940" s="12"/>
      <c r="X940" s="12"/>
      <c r="Y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92"/>
      <c r="S941" s="12"/>
      <c r="T941" s="12"/>
      <c r="U941" s="12"/>
      <c r="V941" s="12"/>
      <c r="W941" s="12"/>
      <c r="X941" s="12"/>
      <c r="Y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92"/>
      <c r="S942" s="12"/>
      <c r="T942" s="12"/>
      <c r="U942" s="12"/>
      <c r="V942" s="12"/>
      <c r="W942" s="12"/>
      <c r="X942" s="12"/>
      <c r="Y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92"/>
      <c r="S943" s="12"/>
      <c r="T943" s="12"/>
      <c r="U943" s="12"/>
      <c r="V943" s="12"/>
      <c r="W943" s="12"/>
      <c r="X943" s="12"/>
      <c r="Y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92"/>
      <c r="S944" s="12"/>
      <c r="T944" s="12"/>
      <c r="U944" s="12"/>
      <c r="V944" s="12"/>
      <c r="W944" s="12"/>
      <c r="X944" s="12"/>
      <c r="Y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92"/>
      <c r="S945" s="12"/>
      <c r="T945" s="12"/>
      <c r="U945" s="12"/>
      <c r="V945" s="12"/>
      <c r="W945" s="12"/>
      <c r="X945" s="12"/>
      <c r="Y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92"/>
      <c r="S946" s="12"/>
      <c r="T946" s="12"/>
      <c r="U946" s="12"/>
      <c r="V946" s="12"/>
      <c r="W946" s="12"/>
      <c r="X946" s="12"/>
      <c r="Y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92"/>
      <c r="S947" s="12"/>
      <c r="T947" s="12"/>
      <c r="U947" s="12"/>
      <c r="V947" s="12"/>
      <c r="W947" s="12"/>
      <c r="X947" s="12"/>
      <c r="Y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92"/>
      <c r="S948" s="12"/>
      <c r="T948" s="12"/>
      <c r="U948" s="12"/>
      <c r="V948" s="12"/>
      <c r="W948" s="12"/>
      <c r="X948" s="12"/>
      <c r="Y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92"/>
      <c r="S949" s="12"/>
      <c r="T949" s="12"/>
      <c r="U949" s="12"/>
      <c r="V949" s="12"/>
      <c r="W949" s="12"/>
      <c r="X949" s="12"/>
      <c r="Y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92"/>
      <c r="S950" s="12"/>
      <c r="T950" s="12"/>
      <c r="U950" s="12"/>
      <c r="V950" s="12"/>
      <c r="W950" s="12"/>
      <c r="X950" s="12"/>
      <c r="Y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92"/>
      <c r="S951" s="12"/>
      <c r="T951" s="12"/>
      <c r="U951" s="12"/>
      <c r="V951" s="12"/>
      <c r="W951" s="12"/>
      <c r="X951" s="12"/>
      <c r="Y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92"/>
      <c r="S952" s="12"/>
      <c r="T952" s="12"/>
      <c r="U952" s="12"/>
      <c r="V952" s="12"/>
      <c r="W952" s="12"/>
      <c r="X952" s="12"/>
      <c r="Y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92"/>
      <c r="S953" s="12"/>
      <c r="T953" s="12"/>
      <c r="U953" s="12"/>
      <c r="V953" s="12"/>
      <c r="W953" s="12"/>
      <c r="X953" s="12"/>
      <c r="Y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92"/>
      <c r="S954" s="12"/>
      <c r="T954" s="12"/>
      <c r="U954" s="12"/>
      <c r="V954" s="12"/>
      <c r="W954" s="12"/>
      <c r="X954" s="12"/>
      <c r="Y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92"/>
      <c r="S955" s="12"/>
      <c r="T955" s="12"/>
      <c r="U955" s="12"/>
      <c r="V955" s="12"/>
      <c r="W955" s="12"/>
      <c r="X955" s="12"/>
      <c r="Y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92"/>
      <c r="S956" s="12"/>
      <c r="T956" s="12"/>
      <c r="U956" s="12"/>
      <c r="V956" s="12"/>
      <c r="W956" s="12"/>
      <c r="X956" s="12"/>
      <c r="Y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92"/>
      <c r="S957" s="12"/>
      <c r="T957" s="12"/>
      <c r="U957" s="12"/>
      <c r="V957" s="12"/>
      <c r="W957" s="12"/>
      <c r="X957" s="12"/>
      <c r="Y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92"/>
      <c r="S958" s="12"/>
      <c r="T958" s="12"/>
      <c r="U958" s="12"/>
      <c r="V958" s="12"/>
      <c r="W958" s="12"/>
      <c r="X958" s="12"/>
      <c r="Y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92"/>
      <c r="S959" s="12"/>
      <c r="T959" s="12"/>
      <c r="U959" s="12"/>
      <c r="V959" s="12"/>
      <c r="W959" s="12"/>
      <c r="X959" s="12"/>
      <c r="Y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92"/>
      <c r="S960" s="12"/>
      <c r="T960" s="12"/>
      <c r="U960" s="12"/>
      <c r="V960" s="12"/>
      <c r="W960" s="12"/>
      <c r="X960" s="12"/>
      <c r="Y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92"/>
      <c r="S961" s="12"/>
      <c r="T961" s="12"/>
      <c r="U961" s="12"/>
      <c r="V961" s="12"/>
      <c r="W961" s="12"/>
      <c r="X961" s="12"/>
      <c r="Y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92"/>
      <c r="S962" s="12"/>
      <c r="T962" s="12"/>
      <c r="U962" s="12"/>
      <c r="V962" s="12"/>
      <c r="W962" s="12"/>
      <c r="X962" s="12"/>
      <c r="Y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92"/>
      <c r="S963" s="12"/>
      <c r="T963" s="12"/>
      <c r="U963" s="12"/>
      <c r="V963" s="12"/>
      <c r="W963" s="12"/>
      <c r="X963" s="12"/>
      <c r="Y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92"/>
      <c r="S964" s="12"/>
      <c r="T964" s="12"/>
      <c r="U964" s="12"/>
      <c r="V964" s="12"/>
      <c r="W964" s="12"/>
      <c r="X964" s="12"/>
      <c r="Y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92"/>
      <c r="S965" s="12"/>
      <c r="T965" s="12"/>
      <c r="U965" s="12"/>
      <c r="V965" s="12"/>
      <c r="W965" s="12"/>
      <c r="X965" s="12"/>
      <c r="Y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92"/>
      <c r="S966" s="12"/>
      <c r="T966" s="12"/>
      <c r="U966" s="12"/>
      <c r="V966" s="12"/>
      <c r="W966" s="12"/>
      <c r="X966" s="12"/>
      <c r="Y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92"/>
      <c r="S967" s="12"/>
      <c r="T967" s="12"/>
      <c r="U967" s="12"/>
      <c r="V967" s="12"/>
      <c r="W967" s="12"/>
      <c r="X967" s="12"/>
      <c r="Y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92"/>
      <c r="S968" s="12"/>
      <c r="T968" s="12"/>
      <c r="U968" s="12"/>
      <c r="V968" s="12"/>
      <c r="W968" s="12"/>
      <c r="X968" s="12"/>
      <c r="Y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92"/>
      <c r="S969" s="12"/>
      <c r="T969" s="12"/>
      <c r="U969" s="12"/>
      <c r="V969" s="12"/>
      <c r="W969" s="12"/>
      <c r="X969" s="12"/>
      <c r="Y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92"/>
      <c r="S970" s="12"/>
      <c r="T970" s="12"/>
      <c r="U970" s="12"/>
      <c r="V970" s="12"/>
      <c r="W970" s="12"/>
      <c r="X970" s="12"/>
      <c r="Y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92"/>
      <c r="S971" s="12"/>
      <c r="T971" s="12"/>
      <c r="U971" s="12"/>
      <c r="V971" s="12"/>
      <c r="W971" s="12"/>
      <c r="X971" s="12"/>
      <c r="Y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92"/>
      <c r="S972" s="12"/>
      <c r="T972" s="12"/>
      <c r="U972" s="12"/>
      <c r="V972" s="12"/>
      <c r="W972" s="12"/>
      <c r="X972" s="12"/>
      <c r="Y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92"/>
      <c r="S973" s="12"/>
      <c r="T973" s="12"/>
      <c r="U973" s="12"/>
      <c r="V973" s="12"/>
      <c r="W973" s="12"/>
      <c r="X973" s="12"/>
      <c r="Y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92"/>
      <c r="S974" s="12"/>
      <c r="T974" s="12"/>
      <c r="U974" s="12"/>
      <c r="V974" s="12"/>
      <c r="W974" s="12"/>
      <c r="X974" s="12"/>
      <c r="Y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92"/>
      <c r="S975" s="12"/>
      <c r="T975" s="12"/>
      <c r="U975" s="12"/>
      <c r="V975" s="12"/>
      <c r="W975" s="12"/>
      <c r="X975" s="12"/>
      <c r="Y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92"/>
      <c r="S976" s="12"/>
      <c r="T976" s="12"/>
      <c r="U976" s="12"/>
      <c r="V976" s="12"/>
      <c r="W976" s="12"/>
      <c r="X976" s="12"/>
      <c r="Y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92"/>
      <c r="S977" s="12"/>
      <c r="T977" s="12"/>
      <c r="U977" s="12"/>
      <c r="V977" s="12"/>
      <c r="W977" s="12"/>
      <c r="X977" s="12"/>
      <c r="Y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92"/>
      <c r="S978" s="12"/>
      <c r="T978" s="12"/>
      <c r="U978" s="12"/>
      <c r="V978" s="12"/>
      <c r="W978" s="12"/>
      <c r="X978" s="12"/>
      <c r="Y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92"/>
      <c r="S979" s="12"/>
      <c r="T979" s="12"/>
      <c r="U979" s="12"/>
      <c r="V979" s="12"/>
      <c r="W979" s="12"/>
      <c r="X979" s="12"/>
      <c r="Y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92"/>
      <c r="S980" s="12"/>
      <c r="T980" s="12"/>
      <c r="U980" s="12"/>
      <c r="V980" s="12"/>
      <c r="W980" s="12"/>
      <c r="X980" s="12"/>
      <c r="Y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92"/>
      <c r="S981" s="12"/>
      <c r="T981" s="12"/>
      <c r="U981" s="12"/>
      <c r="V981" s="12"/>
      <c r="W981" s="12"/>
      <c r="X981" s="12"/>
      <c r="Y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92"/>
      <c r="S982" s="12"/>
      <c r="T982" s="12"/>
      <c r="U982" s="12"/>
      <c r="V982" s="12"/>
      <c r="W982" s="12"/>
      <c r="X982" s="12"/>
      <c r="Y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92"/>
      <c r="S983" s="12"/>
      <c r="T983" s="12"/>
      <c r="U983" s="12"/>
      <c r="V983" s="12"/>
      <c r="W983" s="12"/>
      <c r="X983" s="12"/>
      <c r="Y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92"/>
      <c r="S984" s="12"/>
      <c r="T984" s="12"/>
      <c r="U984" s="12"/>
      <c r="V984" s="12"/>
      <c r="W984" s="12"/>
      <c r="X984" s="12"/>
      <c r="Y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92"/>
      <c r="S985" s="12"/>
      <c r="T985" s="12"/>
      <c r="U985" s="12"/>
      <c r="V985" s="12"/>
      <c r="W985" s="12"/>
      <c r="X985" s="12"/>
      <c r="Y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92"/>
      <c r="S986" s="12"/>
      <c r="T986" s="12"/>
      <c r="U986" s="12"/>
      <c r="V986" s="12"/>
      <c r="W986" s="12"/>
      <c r="X986" s="12"/>
      <c r="Y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92"/>
      <c r="S987" s="12"/>
      <c r="T987" s="12"/>
      <c r="U987" s="12"/>
      <c r="V987" s="12"/>
      <c r="W987" s="12"/>
      <c r="X987" s="12"/>
      <c r="Y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92"/>
      <c r="S988" s="12"/>
      <c r="T988" s="12"/>
      <c r="U988" s="12"/>
      <c r="V988" s="12"/>
      <c r="W988" s="12"/>
      <c r="X988" s="12"/>
      <c r="Y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92"/>
      <c r="S989" s="12"/>
      <c r="T989" s="12"/>
      <c r="U989" s="12"/>
      <c r="V989" s="12"/>
      <c r="W989" s="12"/>
      <c r="X989" s="12"/>
      <c r="Y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92"/>
      <c r="S990" s="12"/>
      <c r="T990" s="12"/>
      <c r="U990" s="12"/>
      <c r="V990" s="12"/>
      <c r="W990" s="12"/>
      <c r="X990" s="12"/>
      <c r="Y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92"/>
      <c r="S991" s="12"/>
      <c r="T991" s="12"/>
      <c r="U991" s="12"/>
      <c r="V991" s="12"/>
      <c r="W991" s="12"/>
      <c r="X991" s="12"/>
      <c r="Y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92"/>
      <c r="S992" s="12"/>
      <c r="T992" s="12"/>
      <c r="U992" s="12"/>
      <c r="V992" s="12"/>
      <c r="W992" s="12"/>
      <c r="X992" s="12"/>
      <c r="Y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92"/>
      <c r="S993" s="12"/>
      <c r="T993" s="12"/>
      <c r="U993" s="12"/>
      <c r="V993" s="12"/>
      <c r="W993" s="12"/>
      <c r="X993" s="12"/>
      <c r="Y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92"/>
      <c r="S994" s="12"/>
      <c r="T994" s="12"/>
      <c r="U994" s="12"/>
      <c r="V994" s="12"/>
      <c r="W994" s="12"/>
      <c r="X994" s="12"/>
      <c r="Y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92"/>
      <c r="S995" s="12"/>
      <c r="T995" s="12"/>
      <c r="U995" s="12"/>
      <c r="V995" s="12"/>
      <c r="W995" s="12"/>
      <c r="X995" s="12"/>
      <c r="Y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92"/>
      <c r="S996" s="12"/>
      <c r="T996" s="12"/>
      <c r="U996" s="12"/>
      <c r="V996" s="12"/>
      <c r="W996" s="12"/>
      <c r="X996" s="12"/>
      <c r="Y996" s="1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8.75"/>
    <col customWidth="1" min="23" max="23" width="9.38"/>
    <col customWidth="1" min="24" max="25" width="17.38"/>
    <col customWidth="1" min="26" max="26" width="13.25"/>
    <col customWidth="1" min="27" max="27" width="13.88"/>
    <col customWidth="1" min="28" max="28" width="39.0"/>
    <col customWidth="1" min="29" max="29" width="15.25"/>
    <col customWidth="1" min="30" max="30" width="15.38"/>
    <col customWidth="1" min="31" max="31" width="11.25"/>
    <col customWidth="1" min="32" max="32" width="11.88"/>
  </cols>
  <sheetData>
    <row r="1">
      <c r="A1" s="114" t="s">
        <v>299</v>
      </c>
      <c r="B1" s="114" t="s">
        <v>300</v>
      </c>
      <c r="C1" s="114" t="s">
        <v>301</v>
      </c>
      <c r="D1" s="114" t="s">
        <v>302</v>
      </c>
      <c r="E1" s="114" t="s">
        <v>303</v>
      </c>
      <c r="F1" s="114" t="s">
        <v>304</v>
      </c>
      <c r="G1" s="114" t="s">
        <v>305</v>
      </c>
      <c r="H1" s="114" t="s">
        <v>306</v>
      </c>
      <c r="I1" s="114" t="s">
        <v>307</v>
      </c>
      <c r="J1" s="114" t="s">
        <v>308</v>
      </c>
      <c r="K1" s="114" t="s">
        <v>309</v>
      </c>
      <c r="L1" s="114" t="s">
        <v>310</v>
      </c>
      <c r="M1" s="114" t="s">
        <v>311</v>
      </c>
      <c r="N1" s="114" t="s">
        <v>312</v>
      </c>
      <c r="O1" s="114" t="s">
        <v>313</v>
      </c>
      <c r="P1" s="114" t="s">
        <v>314</v>
      </c>
      <c r="Q1" s="114" t="s">
        <v>315</v>
      </c>
      <c r="R1" s="114" t="s">
        <v>316</v>
      </c>
      <c r="S1" s="114" t="s">
        <v>317</v>
      </c>
      <c r="T1" s="114" t="s">
        <v>318</v>
      </c>
      <c r="U1" s="114" t="s">
        <v>531</v>
      </c>
      <c r="V1" s="114" t="s">
        <v>532</v>
      </c>
      <c r="W1" s="114" t="s">
        <v>320</v>
      </c>
      <c r="X1" s="114" t="s">
        <v>321</v>
      </c>
      <c r="Y1" s="114" t="s">
        <v>322</v>
      </c>
      <c r="Z1" s="114" t="s">
        <v>323</v>
      </c>
      <c r="AA1" s="114" t="s">
        <v>324</v>
      </c>
      <c r="AB1" s="114" t="s">
        <v>325</v>
      </c>
      <c r="AC1" s="114" t="s">
        <v>326</v>
      </c>
      <c r="AD1" s="114" t="s">
        <v>327</v>
      </c>
      <c r="AE1" s="114" t="s">
        <v>328</v>
      </c>
      <c r="AF1" s="114" t="s">
        <v>329</v>
      </c>
    </row>
    <row r="2">
      <c r="A2" s="114" t="s">
        <v>242</v>
      </c>
      <c r="B2" s="115">
        <v>1.0</v>
      </c>
      <c r="C2" s="115">
        <v>0.904</v>
      </c>
      <c r="D2" s="115">
        <v>0.876</v>
      </c>
      <c r="E2" s="115">
        <v>0.933</v>
      </c>
      <c r="F2" s="115">
        <v>0.873</v>
      </c>
      <c r="G2" s="115">
        <v>0.802</v>
      </c>
      <c r="H2" s="115">
        <v>0.921</v>
      </c>
      <c r="I2" s="115">
        <v>0.804</v>
      </c>
      <c r="J2" s="115">
        <v>0.772</v>
      </c>
      <c r="K2" s="115">
        <v>0.876</v>
      </c>
      <c r="L2" s="115">
        <v>0.609</v>
      </c>
      <c r="M2" s="115">
        <v>0.541</v>
      </c>
      <c r="N2" s="115">
        <v>0.681</v>
      </c>
      <c r="O2" s="115">
        <v>0.598</v>
      </c>
      <c r="P2" s="115">
        <v>0.196</v>
      </c>
      <c r="Q2" s="115">
        <v>0.95</v>
      </c>
      <c r="R2" s="115">
        <v>0.71</v>
      </c>
      <c r="S2" s="115">
        <v>3.17</v>
      </c>
      <c r="T2" s="115">
        <v>0.002</v>
      </c>
      <c r="U2" s="115">
        <v>11.802</v>
      </c>
      <c r="V2" s="116">
        <v>3.82E-32</v>
      </c>
      <c r="W2" s="115" t="s">
        <v>533</v>
      </c>
      <c r="X2" s="75">
        <v>0.963</v>
      </c>
      <c r="Y2" s="75" t="s">
        <v>331</v>
      </c>
      <c r="Z2" s="75">
        <v>0.96</v>
      </c>
      <c r="AA2" s="78">
        <v>0.925</v>
      </c>
      <c r="AB2" s="31" t="s">
        <v>332</v>
      </c>
      <c r="AC2" s="79">
        <f t="shared" ref="AC2:AC12" si="1">IFERROR(log10(F2/X2),"NA")</f>
        <v>-0.04261204342</v>
      </c>
      <c r="AD2" s="79" t="str">
        <f t="shared" ref="AD2:AD12" si="2">IFERROR(log10(I2/Y2),"NA")</f>
        <v>NA</v>
      </c>
      <c r="AE2" s="79">
        <f t="shared" ref="AE2:AE12" si="3">IFERROR(log10(O2/Z2),"NA")</f>
        <v>-0.2055700491</v>
      </c>
      <c r="AF2" s="79">
        <f t="shared" ref="AF2:AF12" si="4">IFERROR(log10(L2/AA2),"NA")</f>
        <v>-0.1815244401</v>
      </c>
    </row>
    <row r="3">
      <c r="A3" s="114" t="s">
        <v>18</v>
      </c>
      <c r="B3" s="115">
        <v>1.0</v>
      </c>
      <c r="C3" s="115">
        <v>0.884</v>
      </c>
      <c r="D3" s="115">
        <v>0.852</v>
      </c>
      <c r="E3" s="115">
        <v>0.916</v>
      </c>
      <c r="F3" s="115">
        <v>0.817</v>
      </c>
      <c r="G3" s="115">
        <v>0.77</v>
      </c>
      <c r="H3" s="115">
        <v>0.905</v>
      </c>
      <c r="I3" s="115">
        <v>0.786</v>
      </c>
      <c r="J3" s="115">
        <v>0.722</v>
      </c>
      <c r="K3" s="115">
        <v>0.836</v>
      </c>
      <c r="L3" s="115">
        <v>0.542</v>
      </c>
      <c r="M3" s="115">
        <v>0.469</v>
      </c>
      <c r="N3" s="115">
        <v>0.621</v>
      </c>
      <c r="O3" s="115">
        <v>0.56</v>
      </c>
      <c r="P3" s="115">
        <v>0.214</v>
      </c>
      <c r="Q3" s="115">
        <v>0.928</v>
      </c>
      <c r="R3" s="115">
        <v>0.665</v>
      </c>
      <c r="S3" s="115">
        <v>2.261</v>
      </c>
      <c r="T3" s="115">
        <v>0.024</v>
      </c>
      <c r="U3" s="115">
        <v>11.323</v>
      </c>
      <c r="V3" s="116">
        <v>1.01E-29</v>
      </c>
      <c r="W3" s="115" t="s">
        <v>533</v>
      </c>
      <c r="X3" s="79">
        <v>0.95</v>
      </c>
      <c r="Y3" s="79">
        <v>0.97</v>
      </c>
      <c r="Z3" s="75" t="s">
        <v>331</v>
      </c>
      <c r="AA3" s="75" t="s">
        <v>331</v>
      </c>
      <c r="AB3" s="12" t="s">
        <v>333</v>
      </c>
      <c r="AC3" s="79">
        <f t="shared" si="1"/>
        <v>-0.06550154876</v>
      </c>
      <c r="AD3" s="79">
        <f t="shared" si="2"/>
        <v>-0.09134918823</v>
      </c>
      <c r="AE3" s="79" t="str">
        <f t="shared" si="3"/>
        <v>NA</v>
      </c>
      <c r="AF3" s="79" t="str">
        <f t="shared" si="4"/>
        <v>NA</v>
      </c>
    </row>
    <row r="4">
      <c r="A4" s="114" t="s">
        <v>22</v>
      </c>
      <c r="B4" s="115">
        <v>1.0</v>
      </c>
      <c r="C4" s="115">
        <v>0.781</v>
      </c>
      <c r="D4" s="115">
        <v>0.722</v>
      </c>
      <c r="E4" s="115">
        <v>0.84</v>
      </c>
      <c r="F4" s="115">
        <v>0.778</v>
      </c>
      <c r="G4" s="115">
        <v>0.683</v>
      </c>
      <c r="H4" s="115">
        <v>0.849</v>
      </c>
      <c r="I4" s="115">
        <v>0.738</v>
      </c>
      <c r="J4" s="115">
        <v>0.696</v>
      </c>
      <c r="K4" s="115">
        <v>0.862</v>
      </c>
      <c r="L4" s="115">
        <v>0.458</v>
      </c>
      <c r="M4" s="115">
        <v>0.381</v>
      </c>
      <c r="N4" s="115">
        <v>0.54</v>
      </c>
      <c r="O4" s="115">
        <v>0.497</v>
      </c>
      <c r="P4" s="115">
        <v>0.262</v>
      </c>
      <c r="Q4" s="115">
        <v>0.909</v>
      </c>
      <c r="R4" s="115">
        <v>0.607</v>
      </c>
      <c r="S4" s="115">
        <v>-2.12</v>
      </c>
      <c r="T4" s="115">
        <v>0.034</v>
      </c>
      <c r="U4" s="115">
        <v>6.546</v>
      </c>
      <c r="V4" s="116">
        <v>5.9E-11</v>
      </c>
      <c r="W4" s="115" t="s">
        <v>533</v>
      </c>
      <c r="X4" s="79">
        <f>(0.9691+0.8083)/2</f>
        <v>0.8887</v>
      </c>
      <c r="Y4" s="79">
        <f>(0.9493+0.9492)/2</f>
        <v>0.94925</v>
      </c>
      <c r="Z4" s="79">
        <f>(0.9503+0.9409)/2</f>
        <v>0.9456</v>
      </c>
      <c r="AA4" s="83">
        <f>(0.919+0.765)/2</f>
        <v>0.842</v>
      </c>
      <c r="AB4" s="31" t="s">
        <v>334</v>
      </c>
      <c r="AC4" s="79">
        <f t="shared" si="1"/>
        <v>-0.05777558318</v>
      </c>
      <c r="AD4" s="79">
        <f t="shared" si="2"/>
        <v>-0.109324244</v>
      </c>
      <c r="AE4" s="79">
        <f t="shared" si="3"/>
        <v>-0.2793510748</v>
      </c>
      <c r="AF4" s="79">
        <f t="shared" si="4"/>
        <v>-0.2644466135</v>
      </c>
    </row>
    <row r="5">
      <c r="A5" s="114" t="s">
        <v>26</v>
      </c>
      <c r="B5" s="115">
        <v>1.0</v>
      </c>
      <c r="C5" s="115">
        <v>0.435</v>
      </c>
      <c r="D5" s="115">
        <v>0.378</v>
      </c>
      <c r="E5" s="115">
        <v>0.492</v>
      </c>
      <c r="F5" s="115">
        <v>0.151</v>
      </c>
      <c r="G5" s="115">
        <v>0.127</v>
      </c>
      <c r="H5" s="115">
        <v>0.881</v>
      </c>
      <c r="I5" s="115">
        <v>0.939</v>
      </c>
      <c r="J5" s="115">
        <v>0.138</v>
      </c>
      <c r="K5" s="115">
        <v>0.96</v>
      </c>
      <c r="L5" s="115">
        <v>0.141</v>
      </c>
      <c r="M5" s="115">
        <v>0.04</v>
      </c>
      <c r="N5" s="115">
        <v>0.239</v>
      </c>
      <c r="O5" s="115">
        <v>0.452</v>
      </c>
      <c r="P5" s="115">
        <v>0.061</v>
      </c>
      <c r="Q5" s="115">
        <v>0.768</v>
      </c>
      <c r="R5" s="115">
        <v>0.226</v>
      </c>
      <c r="S5" s="115">
        <v>-12.405</v>
      </c>
      <c r="T5" s="115">
        <v>0.0</v>
      </c>
      <c r="U5" s="115">
        <v>-1.706</v>
      </c>
      <c r="V5" s="116">
        <v>0.088</v>
      </c>
      <c r="W5" s="115" t="s">
        <v>533</v>
      </c>
      <c r="X5" s="75">
        <v>0.918</v>
      </c>
      <c r="Y5" s="75">
        <v>0.954</v>
      </c>
      <c r="Z5" s="75" t="s">
        <v>331</v>
      </c>
      <c r="AA5" s="75" t="s">
        <v>331</v>
      </c>
      <c r="AB5" s="31" t="s">
        <v>335</v>
      </c>
      <c r="AC5" s="79">
        <f t="shared" si="1"/>
        <v>-0.7838657339</v>
      </c>
      <c r="AD5" s="79">
        <f t="shared" si="2"/>
        <v>-0.006882782438</v>
      </c>
      <c r="AE5" s="79" t="str">
        <f t="shared" si="3"/>
        <v>NA</v>
      </c>
      <c r="AF5" s="79" t="str">
        <f t="shared" si="4"/>
        <v>NA</v>
      </c>
    </row>
    <row r="6">
      <c r="A6" s="114" t="s">
        <v>30</v>
      </c>
      <c r="B6" s="115">
        <v>1.0</v>
      </c>
      <c r="C6" s="115">
        <v>0.771</v>
      </c>
      <c r="D6" s="115">
        <v>0.722</v>
      </c>
      <c r="E6" s="115">
        <v>0.82</v>
      </c>
      <c r="F6" s="115">
        <v>0.675</v>
      </c>
      <c r="G6" s="115">
        <v>0.627</v>
      </c>
      <c r="H6" s="115">
        <v>0.802</v>
      </c>
      <c r="I6" s="115">
        <v>0.73</v>
      </c>
      <c r="J6" s="115">
        <v>0.635</v>
      </c>
      <c r="K6" s="115">
        <v>0.788</v>
      </c>
      <c r="L6" s="115">
        <v>0.363</v>
      </c>
      <c r="M6" s="115">
        <v>0.279</v>
      </c>
      <c r="N6" s="115">
        <v>0.449</v>
      </c>
      <c r="O6" s="115">
        <v>0.455</v>
      </c>
      <c r="P6" s="115">
        <v>0.27</v>
      </c>
      <c r="Q6" s="115">
        <v>0.871</v>
      </c>
      <c r="R6" s="115">
        <v>0.543</v>
      </c>
      <c r="S6" s="115">
        <v>-2.527</v>
      </c>
      <c r="T6" s="115">
        <v>0.011</v>
      </c>
      <c r="U6" s="115">
        <v>6.688</v>
      </c>
      <c r="V6" s="116">
        <v>2.26E-11</v>
      </c>
      <c r="W6" s="115" t="s">
        <v>533</v>
      </c>
      <c r="X6" s="79">
        <v>0.925</v>
      </c>
      <c r="Y6" s="83">
        <v>0.98</v>
      </c>
      <c r="Z6" s="75" t="s">
        <v>331</v>
      </c>
      <c r="AA6" s="75" t="s">
        <v>331</v>
      </c>
      <c r="AB6" s="31" t="s">
        <v>336</v>
      </c>
      <c r="AC6" s="79">
        <f t="shared" si="1"/>
        <v>-0.1368379599</v>
      </c>
      <c r="AD6" s="79">
        <f t="shared" si="2"/>
        <v>-0.1279032156</v>
      </c>
      <c r="AE6" s="79" t="str">
        <f t="shared" si="3"/>
        <v>NA</v>
      </c>
      <c r="AF6" s="79" t="str">
        <f t="shared" si="4"/>
        <v>NA</v>
      </c>
    </row>
    <row r="7">
      <c r="A7" s="114" t="s">
        <v>35</v>
      </c>
      <c r="B7" s="115">
        <v>1.0</v>
      </c>
      <c r="C7" s="115">
        <v>0.741</v>
      </c>
      <c r="D7" s="115">
        <v>0.69</v>
      </c>
      <c r="E7" s="115">
        <v>0.791</v>
      </c>
      <c r="F7" s="115">
        <v>0.698</v>
      </c>
      <c r="G7" s="115">
        <v>0.627</v>
      </c>
      <c r="H7" s="115">
        <v>0.778</v>
      </c>
      <c r="I7" s="115">
        <v>0.706</v>
      </c>
      <c r="J7" s="115">
        <v>0.643</v>
      </c>
      <c r="K7" s="115">
        <v>0.759</v>
      </c>
      <c r="L7" s="115">
        <v>0.359</v>
      </c>
      <c r="M7" s="115">
        <v>0.277</v>
      </c>
      <c r="N7" s="115">
        <v>0.446</v>
      </c>
      <c r="O7" s="115">
        <v>0.442</v>
      </c>
      <c r="P7" s="115">
        <v>0.294</v>
      </c>
      <c r="Q7" s="115">
        <v>0.875</v>
      </c>
      <c r="R7" s="115">
        <v>0.542</v>
      </c>
      <c r="S7" s="115">
        <v>-4.187</v>
      </c>
      <c r="T7" s="115">
        <v>0.0</v>
      </c>
      <c r="U7" s="115">
        <v>6.062</v>
      </c>
      <c r="V7" s="116">
        <v>1.34E-9</v>
      </c>
      <c r="W7" s="115" t="s">
        <v>533</v>
      </c>
      <c r="X7" s="79">
        <v>0.951</v>
      </c>
      <c r="Y7" s="79">
        <v>0.9415</v>
      </c>
      <c r="Z7" s="83">
        <f>(0.998+0.999)/2</f>
        <v>0.9985</v>
      </c>
      <c r="AA7" s="75" t="s">
        <v>331</v>
      </c>
      <c r="AB7" s="12" t="s">
        <v>337</v>
      </c>
      <c r="AC7" s="79">
        <f t="shared" si="1"/>
        <v>-0.1343250943</v>
      </c>
      <c r="AD7" s="79">
        <f t="shared" si="2"/>
        <v>-0.1250156233</v>
      </c>
      <c r="AE7" s="79">
        <f t="shared" si="3"/>
        <v>-0.3539257999</v>
      </c>
      <c r="AF7" s="79" t="str">
        <f t="shared" si="4"/>
        <v>NA</v>
      </c>
    </row>
    <row r="8">
      <c r="A8" s="114" t="s">
        <v>38</v>
      </c>
      <c r="B8" s="115">
        <v>1.0</v>
      </c>
      <c r="C8" s="115">
        <v>0.505</v>
      </c>
      <c r="D8" s="115">
        <v>0.447</v>
      </c>
      <c r="E8" s="115">
        <v>0.564</v>
      </c>
      <c r="F8" s="115">
        <v>0.468</v>
      </c>
      <c r="G8" s="115">
        <v>0.389</v>
      </c>
      <c r="H8" s="115">
        <v>0.69</v>
      </c>
      <c r="I8" s="115">
        <v>0.542</v>
      </c>
      <c r="J8" s="115">
        <v>0.36</v>
      </c>
      <c r="K8" s="115">
        <v>0.651</v>
      </c>
      <c r="L8" s="115">
        <v>0.009</v>
      </c>
      <c r="M8" s="115">
        <v>-0.079</v>
      </c>
      <c r="N8" s="115">
        <v>0.096</v>
      </c>
      <c r="O8" s="115">
        <v>0.254</v>
      </c>
      <c r="P8" s="115">
        <v>0.458</v>
      </c>
      <c r="Q8" s="115">
        <v>0.754</v>
      </c>
      <c r="R8" s="115">
        <v>0.33</v>
      </c>
      <c r="S8" s="115">
        <v>-9.753</v>
      </c>
      <c r="T8" s="115">
        <v>0.0</v>
      </c>
      <c r="U8" s="115">
        <v>0.0</v>
      </c>
      <c r="V8" s="116">
        <v>1.0</v>
      </c>
      <c r="W8" s="115" t="s">
        <v>533</v>
      </c>
      <c r="X8" s="75" t="s">
        <v>331</v>
      </c>
      <c r="Y8" s="75" t="s">
        <v>331</v>
      </c>
      <c r="Z8" s="75" t="s">
        <v>331</v>
      </c>
      <c r="AA8" s="75" t="s">
        <v>331</v>
      </c>
      <c r="AB8" s="31" t="s">
        <v>331</v>
      </c>
      <c r="AC8" s="79" t="str">
        <f t="shared" si="1"/>
        <v>NA</v>
      </c>
      <c r="AD8" s="79" t="str">
        <f t="shared" si="2"/>
        <v>NA</v>
      </c>
      <c r="AE8" s="79" t="str">
        <f t="shared" si="3"/>
        <v>NA</v>
      </c>
      <c r="AF8" s="79" t="str">
        <f t="shared" si="4"/>
        <v>NA</v>
      </c>
    </row>
    <row r="9">
      <c r="A9" s="114" t="s">
        <v>41</v>
      </c>
      <c r="B9" s="115">
        <v>1.0</v>
      </c>
      <c r="C9" s="115">
        <v>0.889</v>
      </c>
      <c r="D9" s="115">
        <v>0.855</v>
      </c>
      <c r="E9" s="115">
        <v>0.924</v>
      </c>
      <c r="F9" s="115">
        <v>0.77</v>
      </c>
      <c r="G9" s="115">
        <v>0.698</v>
      </c>
      <c r="H9" s="115">
        <v>0.841</v>
      </c>
      <c r="I9" s="115">
        <v>0.881</v>
      </c>
      <c r="J9" s="115">
        <v>0.799</v>
      </c>
      <c r="K9" s="115">
        <v>0.923</v>
      </c>
      <c r="L9" s="115">
        <v>0.626</v>
      </c>
      <c r="M9" s="115">
        <v>0.551</v>
      </c>
      <c r="N9" s="115">
        <v>0.705</v>
      </c>
      <c r="O9" s="115">
        <v>0.683</v>
      </c>
      <c r="P9" s="115">
        <v>0.119</v>
      </c>
      <c r="Q9" s="115">
        <v>0.92</v>
      </c>
      <c r="R9" s="115">
        <v>0.724</v>
      </c>
      <c r="S9" s="115">
        <v>1.75</v>
      </c>
      <c r="T9" s="115">
        <v>0.08</v>
      </c>
      <c r="U9" s="115">
        <v>11.028</v>
      </c>
      <c r="V9" s="116">
        <v>2.8E-28</v>
      </c>
      <c r="W9" s="115" t="s">
        <v>533</v>
      </c>
      <c r="X9" s="78">
        <v>0.878</v>
      </c>
      <c r="Y9" s="78">
        <v>0.927</v>
      </c>
      <c r="Z9" s="75" t="s">
        <v>331</v>
      </c>
      <c r="AA9" s="75" t="s">
        <v>331</v>
      </c>
      <c r="AB9" s="31" t="s">
        <v>339</v>
      </c>
      <c r="AC9" s="79">
        <f t="shared" si="1"/>
        <v>-0.05700379073</v>
      </c>
      <c r="AD9" s="79">
        <f t="shared" si="2"/>
        <v>-0.02210382573</v>
      </c>
      <c r="AE9" s="79" t="str">
        <f t="shared" si="3"/>
        <v>NA</v>
      </c>
      <c r="AF9" s="79" t="str">
        <f t="shared" si="4"/>
        <v>NA</v>
      </c>
    </row>
    <row r="10">
      <c r="A10" s="114" t="s">
        <v>45</v>
      </c>
      <c r="B10" s="115">
        <v>1.0</v>
      </c>
      <c r="C10" s="115">
        <v>0.795</v>
      </c>
      <c r="D10" s="115">
        <v>0.748</v>
      </c>
      <c r="E10" s="115">
        <v>0.842</v>
      </c>
      <c r="F10" s="115">
        <v>0.675</v>
      </c>
      <c r="G10" s="115">
        <v>0.635</v>
      </c>
      <c r="H10" s="115">
        <v>0.825</v>
      </c>
      <c r="I10" s="115">
        <v>0.817</v>
      </c>
      <c r="J10" s="115">
        <v>0.661</v>
      </c>
      <c r="K10" s="115">
        <v>0.857</v>
      </c>
      <c r="L10" s="115">
        <v>0.463</v>
      </c>
      <c r="M10" s="115">
        <v>0.38</v>
      </c>
      <c r="N10" s="115">
        <v>0.549</v>
      </c>
      <c r="O10" s="115">
        <v>0.552</v>
      </c>
      <c r="P10" s="115">
        <v>0.183</v>
      </c>
      <c r="Q10" s="115">
        <v>0.883</v>
      </c>
      <c r="R10" s="115">
        <v>0.607</v>
      </c>
      <c r="S10" s="115">
        <v>-2.227</v>
      </c>
      <c r="T10" s="115">
        <v>0.026</v>
      </c>
      <c r="U10" s="115">
        <v>7.487</v>
      </c>
      <c r="V10" s="116">
        <v>7.04E-14</v>
      </c>
      <c r="W10" s="115" t="s">
        <v>533</v>
      </c>
      <c r="X10" s="78">
        <f>(0.9831+0.9936+0.9916+0.9949+0.9941)/5</f>
        <v>0.99146</v>
      </c>
      <c r="Y10" s="75" t="s">
        <v>331</v>
      </c>
      <c r="Z10" s="83">
        <f>(0.9498+0.8534+0.7549+0.9075+0.9798)/5</f>
        <v>0.88908</v>
      </c>
      <c r="AA10" s="79">
        <f>(0.9363+0.8153+0.6989+0.9309+0.9383)/5</f>
        <v>0.86394</v>
      </c>
      <c r="AB10" s="31" t="s">
        <v>340</v>
      </c>
      <c r="AC10" s="79">
        <f t="shared" si="1"/>
        <v>-0.1669714247</v>
      </c>
      <c r="AD10" s="79" t="str">
        <f t="shared" si="2"/>
        <v>NA</v>
      </c>
      <c r="AE10" s="79">
        <f t="shared" si="3"/>
        <v>-0.2070017631</v>
      </c>
      <c r="AF10" s="79">
        <f t="shared" si="4"/>
        <v>-0.2709025911</v>
      </c>
    </row>
    <row r="11">
      <c r="A11" s="114" t="s">
        <v>48</v>
      </c>
      <c r="B11" s="115">
        <v>1.0</v>
      </c>
      <c r="C11" s="115">
        <v>0.848</v>
      </c>
      <c r="D11" s="115">
        <v>0.81</v>
      </c>
      <c r="E11" s="115">
        <v>0.886</v>
      </c>
      <c r="F11" s="115">
        <v>0.825</v>
      </c>
      <c r="G11" s="115">
        <v>0.77</v>
      </c>
      <c r="H11" s="115">
        <v>0.897</v>
      </c>
      <c r="I11" s="115">
        <v>0.796</v>
      </c>
      <c r="J11" s="115">
        <v>0.735</v>
      </c>
      <c r="K11" s="115">
        <v>0.839</v>
      </c>
      <c r="L11" s="115">
        <v>0.561</v>
      </c>
      <c r="M11" s="115">
        <v>0.489</v>
      </c>
      <c r="N11" s="115">
        <v>0.64</v>
      </c>
      <c r="O11" s="115">
        <v>0.575</v>
      </c>
      <c r="P11" s="115">
        <v>0.204</v>
      </c>
      <c r="Q11" s="115">
        <v>0.932</v>
      </c>
      <c r="R11" s="115">
        <v>0.678</v>
      </c>
      <c r="S11" s="115">
        <v>0.0</v>
      </c>
      <c r="T11" s="115">
        <v>1.0</v>
      </c>
      <c r="U11" s="115">
        <v>9.753</v>
      </c>
      <c r="V11" s="116">
        <v>1.8E-22</v>
      </c>
      <c r="W11" s="115" t="s">
        <v>533</v>
      </c>
      <c r="X11" s="79" t="s">
        <v>331</v>
      </c>
      <c r="Y11" s="79" t="s">
        <v>331</v>
      </c>
      <c r="Z11" s="79" t="s">
        <v>331</v>
      </c>
      <c r="AA11" s="79" t="s">
        <v>331</v>
      </c>
      <c r="AB11" s="31" t="s">
        <v>331</v>
      </c>
      <c r="AC11" s="79" t="str">
        <f t="shared" si="1"/>
        <v>NA</v>
      </c>
      <c r="AD11" s="79" t="str">
        <f t="shared" si="2"/>
        <v>NA</v>
      </c>
      <c r="AE11" s="79" t="str">
        <f t="shared" si="3"/>
        <v>NA</v>
      </c>
      <c r="AF11" s="79" t="str">
        <f t="shared" si="4"/>
        <v>NA</v>
      </c>
    </row>
    <row r="12">
      <c r="A12" s="114" t="s">
        <v>50</v>
      </c>
      <c r="B12" s="115">
        <v>1.0</v>
      </c>
      <c r="C12" s="115">
        <v>0.865</v>
      </c>
      <c r="D12" s="115">
        <v>0.825</v>
      </c>
      <c r="E12" s="115">
        <v>0.905</v>
      </c>
      <c r="F12" s="115">
        <v>0.762</v>
      </c>
      <c r="G12" s="115">
        <v>0.69</v>
      </c>
      <c r="H12" s="115">
        <v>0.833</v>
      </c>
      <c r="I12" s="115">
        <v>0.844</v>
      </c>
      <c r="J12" s="115">
        <v>0.759</v>
      </c>
      <c r="K12" s="115">
        <v>0.907</v>
      </c>
      <c r="L12" s="115">
        <v>0.568</v>
      </c>
      <c r="M12" s="115">
        <v>0.491</v>
      </c>
      <c r="N12" s="115">
        <v>0.649</v>
      </c>
      <c r="O12" s="115">
        <v>0.619</v>
      </c>
      <c r="P12" s="115">
        <v>0.156</v>
      </c>
      <c r="Q12" s="115">
        <v>0.914</v>
      </c>
      <c r="R12" s="115">
        <v>0.683</v>
      </c>
      <c r="S12" s="115">
        <v>0.755</v>
      </c>
      <c r="T12" s="115">
        <v>0.45</v>
      </c>
      <c r="U12" s="115">
        <v>10.56</v>
      </c>
      <c r="V12" s="116">
        <v>4.56E-26</v>
      </c>
      <c r="W12" s="115" t="s">
        <v>533</v>
      </c>
      <c r="X12" s="79" t="s">
        <v>331</v>
      </c>
      <c r="Y12" s="79" t="s">
        <v>331</v>
      </c>
      <c r="Z12" s="79" t="s">
        <v>331</v>
      </c>
      <c r="AA12" s="79" t="s">
        <v>331</v>
      </c>
      <c r="AB12" s="31" t="s">
        <v>331</v>
      </c>
      <c r="AC12" s="79" t="str">
        <f t="shared" si="1"/>
        <v>NA</v>
      </c>
      <c r="AD12" s="79" t="str">
        <f t="shared" si="2"/>
        <v>NA</v>
      </c>
      <c r="AE12" s="79" t="str">
        <f t="shared" si="3"/>
        <v>NA</v>
      </c>
      <c r="AF12" s="79" t="str">
        <f t="shared" si="4"/>
        <v>NA</v>
      </c>
    </row>
    <row r="13">
      <c r="A13" s="117"/>
    </row>
    <row r="14">
      <c r="A14" s="117"/>
    </row>
    <row r="15">
      <c r="A15" s="114" t="s">
        <v>48</v>
      </c>
      <c r="B15" s="115">
        <v>1.0</v>
      </c>
      <c r="C15" s="115">
        <v>0.855</v>
      </c>
      <c r="D15" s="115">
        <v>0.799</v>
      </c>
      <c r="E15" s="115">
        <v>0.911</v>
      </c>
      <c r="F15" s="115">
        <v>0.829</v>
      </c>
      <c r="G15" s="115">
        <v>0.756</v>
      </c>
      <c r="H15" s="115">
        <v>0.951</v>
      </c>
      <c r="I15" s="115">
        <v>0.797</v>
      </c>
      <c r="J15" s="115">
        <v>0.683</v>
      </c>
      <c r="K15" s="115">
        <v>0.862</v>
      </c>
      <c r="L15" s="115">
        <v>0.565</v>
      </c>
      <c r="M15" s="115">
        <v>0.438</v>
      </c>
      <c r="N15" s="115">
        <v>0.698</v>
      </c>
      <c r="O15" s="115">
        <v>0.576</v>
      </c>
      <c r="P15" s="115">
        <v>0.203</v>
      </c>
      <c r="Q15" s="115">
        <v>0.933</v>
      </c>
      <c r="R15" s="115">
        <v>0.68</v>
      </c>
      <c r="S15" s="115">
        <v>0.0</v>
      </c>
      <c r="T15" s="115">
        <v>1.0</v>
      </c>
      <c r="U15" s="115">
        <v>4.641</v>
      </c>
      <c r="V15" s="116">
        <v>3.47E-6</v>
      </c>
      <c r="W15" s="115" t="s">
        <v>341</v>
      </c>
    </row>
    <row r="16">
      <c r="A16" s="114" t="s">
        <v>48</v>
      </c>
      <c r="B16" s="115">
        <v>1.0</v>
      </c>
      <c r="C16" s="115">
        <v>0.83</v>
      </c>
      <c r="D16" s="115">
        <v>0.762</v>
      </c>
      <c r="E16" s="115">
        <v>0.897</v>
      </c>
      <c r="F16" s="115">
        <v>0.814</v>
      </c>
      <c r="G16" s="115">
        <v>0.744</v>
      </c>
      <c r="H16" s="115">
        <v>0.953</v>
      </c>
      <c r="I16" s="115">
        <v>0.775</v>
      </c>
      <c r="J16" s="115">
        <v>0.667</v>
      </c>
      <c r="K16" s="115">
        <v>0.845</v>
      </c>
      <c r="L16" s="115">
        <v>0.528</v>
      </c>
      <c r="M16" s="115">
        <v>0.398</v>
      </c>
      <c r="N16" s="115">
        <v>0.658</v>
      </c>
      <c r="O16" s="115">
        <v>0.547</v>
      </c>
      <c r="P16" s="115">
        <v>0.225</v>
      </c>
      <c r="Q16" s="115">
        <v>0.926</v>
      </c>
      <c r="R16" s="115">
        <v>0.654</v>
      </c>
      <c r="S16" s="115">
        <v>0.0</v>
      </c>
      <c r="T16" s="115">
        <v>1.0</v>
      </c>
      <c r="U16" s="115">
        <v>5.776</v>
      </c>
      <c r="V16" s="116">
        <v>7.66E-9</v>
      </c>
      <c r="W16" s="115" t="s">
        <v>342</v>
      </c>
    </row>
    <row r="17">
      <c r="A17" s="114" t="s">
        <v>48</v>
      </c>
      <c r="B17" s="115">
        <v>1.0</v>
      </c>
      <c r="C17" s="115">
        <v>0.899</v>
      </c>
      <c r="D17" s="115">
        <v>0.84</v>
      </c>
      <c r="E17" s="115">
        <v>0.958</v>
      </c>
      <c r="F17" s="115">
        <v>0.786</v>
      </c>
      <c r="G17" s="115">
        <v>0.714</v>
      </c>
      <c r="H17" s="115">
        <v>0.929</v>
      </c>
      <c r="I17" s="115">
        <v>0.881</v>
      </c>
      <c r="J17" s="115">
        <v>0.746</v>
      </c>
      <c r="K17" s="115">
        <v>0.952</v>
      </c>
      <c r="L17" s="115">
        <v>0.639</v>
      </c>
      <c r="M17" s="115">
        <v>0.51</v>
      </c>
      <c r="N17" s="115">
        <v>0.779</v>
      </c>
      <c r="O17" s="115">
        <v>0.688</v>
      </c>
      <c r="P17" s="115">
        <v>0.119</v>
      </c>
      <c r="Q17" s="115">
        <v>0.925</v>
      </c>
      <c r="R17" s="115">
        <v>0.733</v>
      </c>
      <c r="S17" s="115">
        <v>0.0</v>
      </c>
      <c r="T17" s="115">
        <v>1.0</v>
      </c>
      <c r="U17" s="115">
        <v>7.375</v>
      </c>
      <c r="V17" s="116">
        <v>1.64E-13</v>
      </c>
      <c r="W17" s="115" t="s">
        <v>343</v>
      </c>
    </row>
    <row r="18">
      <c r="A18" s="114" t="s">
        <v>18</v>
      </c>
      <c r="B18" s="115">
        <v>1.0</v>
      </c>
      <c r="C18" s="115">
        <v>0.901</v>
      </c>
      <c r="D18" s="115">
        <v>0.853</v>
      </c>
      <c r="E18" s="115">
        <v>0.949</v>
      </c>
      <c r="F18" s="115">
        <v>0.829</v>
      </c>
      <c r="G18" s="115">
        <v>0.732</v>
      </c>
      <c r="H18" s="115">
        <v>0.951</v>
      </c>
      <c r="I18" s="115">
        <v>0.797</v>
      </c>
      <c r="J18" s="115">
        <v>0.707</v>
      </c>
      <c r="K18" s="115">
        <v>0.935</v>
      </c>
      <c r="L18" s="115">
        <v>0.565</v>
      </c>
      <c r="M18" s="115">
        <v>0.441</v>
      </c>
      <c r="N18" s="115">
        <v>0.703</v>
      </c>
      <c r="O18" s="115">
        <v>0.576</v>
      </c>
      <c r="P18" s="115">
        <v>0.203</v>
      </c>
      <c r="Q18" s="115">
        <v>0.933</v>
      </c>
      <c r="R18" s="115">
        <v>0.68</v>
      </c>
      <c r="S18" s="115">
        <v>1.627</v>
      </c>
      <c r="T18" s="115">
        <v>0.104</v>
      </c>
      <c r="U18" s="115">
        <v>5.329</v>
      </c>
      <c r="V18" s="116">
        <v>9.86E-8</v>
      </c>
      <c r="W18" s="115" t="s">
        <v>341</v>
      </c>
    </row>
    <row r="19">
      <c r="A19" s="114" t="s">
        <v>18</v>
      </c>
      <c r="B19" s="115">
        <v>1.0</v>
      </c>
      <c r="C19" s="115">
        <v>0.88</v>
      </c>
      <c r="D19" s="115">
        <v>0.825</v>
      </c>
      <c r="E19" s="115">
        <v>0.935</v>
      </c>
      <c r="F19" s="115">
        <v>0.791</v>
      </c>
      <c r="G19" s="115">
        <v>0.721</v>
      </c>
      <c r="H19" s="115">
        <v>0.93</v>
      </c>
      <c r="I19" s="115">
        <v>0.798</v>
      </c>
      <c r="J19" s="115">
        <v>0.682</v>
      </c>
      <c r="K19" s="115">
        <v>0.891</v>
      </c>
      <c r="L19" s="115">
        <v>0.535</v>
      </c>
      <c r="M19" s="115">
        <v>0.408</v>
      </c>
      <c r="N19" s="115">
        <v>0.672</v>
      </c>
      <c r="O19" s="115">
        <v>0.567</v>
      </c>
      <c r="P19" s="115">
        <v>0.202</v>
      </c>
      <c r="Q19" s="115">
        <v>0.92</v>
      </c>
      <c r="R19" s="115">
        <v>0.66</v>
      </c>
      <c r="S19" s="115">
        <v>1.481</v>
      </c>
      <c r="T19" s="115">
        <v>0.139</v>
      </c>
      <c r="U19" s="115">
        <v>7.186</v>
      </c>
      <c r="V19" s="116">
        <v>6.66E-13</v>
      </c>
      <c r="W19" s="115" t="s">
        <v>342</v>
      </c>
    </row>
    <row r="20">
      <c r="A20" s="114" t="s">
        <v>18</v>
      </c>
      <c r="B20" s="115">
        <v>1.0</v>
      </c>
      <c r="C20" s="115">
        <v>0.907</v>
      </c>
      <c r="D20" s="115">
        <v>0.857</v>
      </c>
      <c r="E20" s="115">
        <v>0.957</v>
      </c>
      <c r="F20" s="115">
        <v>0.857</v>
      </c>
      <c r="G20" s="115">
        <v>0.762</v>
      </c>
      <c r="H20" s="115">
        <v>0.953</v>
      </c>
      <c r="I20" s="115">
        <v>0.825</v>
      </c>
      <c r="J20" s="115">
        <v>0.73</v>
      </c>
      <c r="K20" s="115">
        <v>0.921</v>
      </c>
      <c r="L20" s="115">
        <v>0.622</v>
      </c>
      <c r="M20" s="115">
        <v>0.503</v>
      </c>
      <c r="N20" s="115">
        <v>0.753</v>
      </c>
      <c r="O20" s="115">
        <v>0.621</v>
      </c>
      <c r="P20" s="115">
        <v>0.175</v>
      </c>
      <c r="Q20" s="115">
        <v>0.945</v>
      </c>
      <c r="R20" s="115">
        <v>0.72</v>
      </c>
      <c r="S20" s="115">
        <v>0.402</v>
      </c>
      <c r="T20" s="115">
        <v>0.688</v>
      </c>
      <c r="U20" s="115">
        <v>7.883</v>
      </c>
      <c r="V20" s="116">
        <v>3.19E-15</v>
      </c>
      <c r="W20" s="115" t="s">
        <v>343</v>
      </c>
    </row>
    <row r="21">
      <c r="A21" s="114" t="s">
        <v>26</v>
      </c>
      <c r="B21" s="115">
        <v>1.0</v>
      </c>
      <c r="C21" s="115">
        <v>0.563</v>
      </c>
      <c r="D21" s="115">
        <v>0.465</v>
      </c>
      <c r="E21" s="115">
        <v>0.661</v>
      </c>
      <c r="F21" s="115">
        <v>0.878</v>
      </c>
      <c r="G21" s="115">
        <v>0.293</v>
      </c>
      <c r="H21" s="115">
        <v>0.951</v>
      </c>
      <c r="I21" s="115">
        <v>0.317</v>
      </c>
      <c r="J21" s="115">
        <v>0.252</v>
      </c>
      <c r="K21" s="115">
        <v>0.976</v>
      </c>
      <c r="L21" s="115">
        <v>0.191</v>
      </c>
      <c r="M21" s="115">
        <v>0.073</v>
      </c>
      <c r="N21" s="115">
        <v>0.321</v>
      </c>
      <c r="O21" s="115">
        <v>0.3</v>
      </c>
      <c r="P21" s="115">
        <v>0.683</v>
      </c>
      <c r="Q21" s="115">
        <v>0.886</v>
      </c>
      <c r="R21" s="115">
        <v>0.447</v>
      </c>
      <c r="S21" s="115">
        <v>-5.536</v>
      </c>
      <c r="T21" s="115">
        <v>0.0</v>
      </c>
      <c r="U21" s="115">
        <v>0.016</v>
      </c>
      <c r="V21" s="116">
        <v>0.988</v>
      </c>
      <c r="W21" s="115" t="s">
        <v>341</v>
      </c>
    </row>
    <row r="22">
      <c r="A22" s="114" t="s">
        <v>26</v>
      </c>
      <c r="B22" s="115">
        <v>1.0</v>
      </c>
      <c r="C22" s="115">
        <v>0.323</v>
      </c>
      <c r="D22" s="115">
        <v>0.232</v>
      </c>
      <c r="E22" s="115">
        <v>0.414</v>
      </c>
      <c r="F22" s="115">
        <v>0.814</v>
      </c>
      <c r="G22" s="115">
        <v>0.07</v>
      </c>
      <c r="H22" s="115">
        <v>0.907</v>
      </c>
      <c r="I22" s="115">
        <v>0.109</v>
      </c>
      <c r="J22" s="115">
        <v>0.07</v>
      </c>
      <c r="K22" s="115">
        <v>0.977</v>
      </c>
      <c r="L22" s="115">
        <v>-0.101</v>
      </c>
      <c r="M22" s="115">
        <v>-0.263</v>
      </c>
      <c r="N22" s="115">
        <v>0.066</v>
      </c>
      <c r="O22" s="115">
        <v>0.233</v>
      </c>
      <c r="P22" s="115">
        <v>0.891</v>
      </c>
      <c r="Q22" s="115">
        <v>0.636</v>
      </c>
      <c r="R22" s="115">
        <v>0.363</v>
      </c>
      <c r="S22" s="115">
        <v>-8.58</v>
      </c>
      <c r="T22" s="115">
        <v>0.0</v>
      </c>
      <c r="U22" s="115">
        <v>-2.406</v>
      </c>
      <c r="V22" s="116">
        <v>0.0161</v>
      </c>
      <c r="W22" s="115" t="s">
        <v>342</v>
      </c>
    </row>
    <row r="23">
      <c r="A23" s="114" t="s">
        <v>26</v>
      </c>
      <c r="B23" s="115">
        <v>1.0</v>
      </c>
      <c r="C23" s="115">
        <v>0.418</v>
      </c>
      <c r="D23" s="115">
        <v>0.316</v>
      </c>
      <c r="E23" s="115">
        <v>0.519</v>
      </c>
      <c r="F23" s="115">
        <v>0.19</v>
      </c>
      <c r="G23" s="115">
        <v>0.095</v>
      </c>
      <c r="H23" s="115">
        <v>0.357</v>
      </c>
      <c r="I23" s="115">
        <v>0.897</v>
      </c>
      <c r="J23" s="115">
        <v>0.833</v>
      </c>
      <c r="K23" s="115">
        <v>0.952</v>
      </c>
      <c r="L23" s="115">
        <v>0.114</v>
      </c>
      <c r="M23" s="115">
        <v>-0.056</v>
      </c>
      <c r="N23" s="115">
        <v>0.281</v>
      </c>
      <c r="O23" s="115">
        <v>0.381</v>
      </c>
      <c r="P23" s="115">
        <v>0.103</v>
      </c>
      <c r="Q23" s="115">
        <v>0.769</v>
      </c>
      <c r="R23" s="115">
        <v>0.254</v>
      </c>
      <c r="S23" s="115">
        <v>-9.189</v>
      </c>
      <c r="T23" s="115">
        <v>0.0</v>
      </c>
      <c r="U23" s="115">
        <v>-0.852</v>
      </c>
      <c r="V23" s="116">
        <v>0.394</v>
      </c>
      <c r="W23" s="115" t="s">
        <v>343</v>
      </c>
    </row>
    <row r="24">
      <c r="A24" s="114" t="s">
        <v>22</v>
      </c>
      <c r="B24" s="115">
        <v>1.0</v>
      </c>
      <c r="C24" s="115">
        <v>0.912</v>
      </c>
      <c r="D24" s="115">
        <v>0.857</v>
      </c>
      <c r="E24" s="115">
        <v>0.967</v>
      </c>
      <c r="F24" s="115">
        <v>0.78</v>
      </c>
      <c r="G24" s="115">
        <v>0.732</v>
      </c>
      <c r="H24" s="115">
        <v>0.927</v>
      </c>
      <c r="I24" s="115">
        <v>0.911</v>
      </c>
      <c r="J24" s="115">
        <v>0.74</v>
      </c>
      <c r="K24" s="115">
        <v>0.951</v>
      </c>
      <c r="L24" s="115">
        <v>0.68</v>
      </c>
      <c r="M24" s="115">
        <v>0.559</v>
      </c>
      <c r="N24" s="115">
        <v>0.816</v>
      </c>
      <c r="O24" s="115">
        <v>0.744</v>
      </c>
      <c r="P24" s="115">
        <v>0.089</v>
      </c>
      <c r="Q24" s="115">
        <v>0.926</v>
      </c>
      <c r="R24" s="115">
        <v>0.762</v>
      </c>
      <c r="S24" s="115">
        <v>1.532</v>
      </c>
      <c r="T24" s="115">
        <v>0.126</v>
      </c>
      <c r="U24" s="115">
        <v>5.722</v>
      </c>
      <c r="V24" s="116">
        <v>1.05E-8</v>
      </c>
      <c r="W24" s="115" t="s">
        <v>341</v>
      </c>
    </row>
    <row r="25">
      <c r="A25" s="114" t="s">
        <v>22</v>
      </c>
      <c r="B25" s="115">
        <v>1.0</v>
      </c>
      <c r="C25" s="115">
        <v>0.721</v>
      </c>
      <c r="D25" s="115">
        <v>0.601</v>
      </c>
      <c r="E25" s="115">
        <v>0.841</v>
      </c>
      <c r="F25" s="115">
        <v>0.698</v>
      </c>
      <c r="G25" s="115">
        <v>0.558</v>
      </c>
      <c r="H25" s="115">
        <v>0.837</v>
      </c>
      <c r="I25" s="115">
        <v>0.845</v>
      </c>
      <c r="J25" s="115">
        <v>0.791</v>
      </c>
      <c r="K25" s="115">
        <v>0.969</v>
      </c>
      <c r="L25" s="115">
        <v>0.517</v>
      </c>
      <c r="M25" s="115">
        <v>0.38</v>
      </c>
      <c r="N25" s="115">
        <v>0.669</v>
      </c>
      <c r="O25" s="115">
        <v>0.6</v>
      </c>
      <c r="P25" s="115">
        <v>0.155</v>
      </c>
      <c r="Q25" s="115">
        <v>0.893</v>
      </c>
      <c r="R25" s="115">
        <v>0.645</v>
      </c>
      <c r="S25" s="115">
        <v>-1.691</v>
      </c>
      <c r="T25" s="115">
        <v>0.091</v>
      </c>
      <c r="U25" s="115">
        <v>3.029</v>
      </c>
      <c r="V25" s="116">
        <v>0.00245</v>
      </c>
      <c r="W25" s="115" t="s">
        <v>342</v>
      </c>
    </row>
    <row r="26">
      <c r="A26" s="114" t="s">
        <v>22</v>
      </c>
      <c r="B26" s="115">
        <v>1.0</v>
      </c>
      <c r="C26" s="115">
        <v>0.731</v>
      </c>
      <c r="D26" s="115">
        <v>0.629</v>
      </c>
      <c r="E26" s="115">
        <v>0.833</v>
      </c>
      <c r="F26" s="115">
        <v>0.738</v>
      </c>
      <c r="G26" s="115">
        <v>0.619</v>
      </c>
      <c r="H26" s="115">
        <v>0.857</v>
      </c>
      <c r="I26" s="115">
        <v>0.714</v>
      </c>
      <c r="J26" s="115">
        <v>0.643</v>
      </c>
      <c r="K26" s="115">
        <v>0.817</v>
      </c>
      <c r="L26" s="115">
        <v>0.4</v>
      </c>
      <c r="M26" s="115">
        <v>0.266</v>
      </c>
      <c r="N26" s="115">
        <v>0.544</v>
      </c>
      <c r="O26" s="115">
        <v>0.463</v>
      </c>
      <c r="P26" s="115">
        <v>0.286</v>
      </c>
      <c r="Q26" s="115">
        <v>0.891</v>
      </c>
      <c r="R26" s="115">
        <v>0.569</v>
      </c>
      <c r="S26" s="115">
        <v>-3.045</v>
      </c>
      <c r="T26" s="115">
        <v>0.002</v>
      </c>
      <c r="U26" s="115">
        <v>3.407</v>
      </c>
      <c r="V26" s="116">
        <v>6.56E-4</v>
      </c>
      <c r="W26" s="115" t="s">
        <v>343</v>
      </c>
    </row>
    <row r="27">
      <c r="A27" s="114" t="s">
        <v>41</v>
      </c>
      <c r="B27" s="115">
        <v>1.0</v>
      </c>
      <c r="C27" s="115">
        <v>0.852</v>
      </c>
      <c r="D27" s="115">
        <v>0.771</v>
      </c>
      <c r="E27" s="115">
        <v>0.933</v>
      </c>
      <c r="F27" s="115">
        <v>0.756</v>
      </c>
      <c r="G27" s="115">
        <v>0.634</v>
      </c>
      <c r="H27" s="115">
        <v>0.878</v>
      </c>
      <c r="I27" s="115">
        <v>0.927</v>
      </c>
      <c r="J27" s="115">
        <v>0.805</v>
      </c>
      <c r="K27" s="115">
        <v>0.992</v>
      </c>
      <c r="L27" s="115">
        <v>0.689</v>
      </c>
      <c r="M27" s="115">
        <v>0.566</v>
      </c>
      <c r="N27" s="115">
        <v>0.83</v>
      </c>
      <c r="O27" s="115">
        <v>0.775</v>
      </c>
      <c r="P27" s="115">
        <v>0.073</v>
      </c>
      <c r="Q27" s="115">
        <v>0.919</v>
      </c>
      <c r="R27" s="115">
        <v>0.765</v>
      </c>
      <c r="S27" s="115">
        <v>-0.064</v>
      </c>
      <c r="T27" s="115">
        <v>0.949</v>
      </c>
      <c r="U27" s="115">
        <v>4.185</v>
      </c>
      <c r="V27" s="116">
        <v>2.85E-5</v>
      </c>
      <c r="W27" s="115" t="s">
        <v>341</v>
      </c>
    </row>
    <row r="28">
      <c r="A28" s="114" t="s">
        <v>41</v>
      </c>
      <c r="B28" s="115">
        <v>1.0</v>
      </c>
      <c r="C28" s="115">
        <v>0.867</v>
      </c>
      <c r="D28" s="115">
        <v>0.799</v>
      </c>
      <c r="E28" s="115">
        <v>0.935</v>
      </c>
      <c r="F28" s="115">
        <v>0.744</v>
      </c>
      <c r="G28" s="115">
        <v>0.651</v>
      </c>
      <c r="H28" s="115">
        <v>0.907</v>
      </c>
      <c r="I28" s="115">
        <v>0.822</v>
      </c>
      <c r="J28" s="115">
        <v>0.674</v>
      </c>
      <c r="K28" s="115">
        <v>0.946</v>
      </c>
      <c r="L28" s="115">
        <v>0.525</v>
      </c>
      <c r="M28" s="115">
        <v>0.392</v>
      </c>
      <c r="N28" s="115">
        <v>0.669</v>
      </c>
      <c r="O28" s="115">
        <v>0.582</v>
      </c>
      <c r="P28" s="115">
        <v>0.178</v>
      </c>
      <c r="Q28" s="115">
        <v>0.906</v>
      </c>
      <c r="R28" s="115">
        <v>0.653</v>
      </c>
      <c r="S28" s="115">
        <v>0.977</v>
      </c>
      <c r="T28" s="115">
        <v>0.328</v>
      </c>
      <c r="U28" s="115">
        <v>6.672</v>
      </c>
      <c r="V28" s="116">
        <v>2.53E-11</v>
      </c>
      <c r="W28" s="115" t="s">
        <v>342</v>
      </c>
    </row>
    <row r="29">
      <c r="A29" s="114" t="s">
        <v>41</v>
      </c>
      <c r="B29" s="115">
        <v>1.0</v>
      </c>
      <c r="C29" s="115">
        <v>0.972</v>
      </c>
      <c r="D29" s="115">
        <v>0.945</v>
      </c>
      <c r="E29" s="115">
        <v>0.999</v>
      </c>
      <c r="F29" s="115">
        <v>0.929</v>
      </c>
      <c r="G29" s="115">
        <v>0.857</v>
      </c>
      <c r="H29" s="115">
        <v>1.0</v>
      </c>
      <c r="I29" s="115">
        <v>0.952</v>
      </c>
      <c r="J29" s="115">
        <v>0.913</v>
      </c>
      <c r="K29" s="115">
        <v>0.992</v>
      </c>
      <c r="L29" s="115">
        <v>0.861</v>
      </c>
      <c r="M29" s="115">
        <v>0.78</v>
      </c>
      <c r="N29" s="115">
        <v>0.956</v>
      </c>
      <c r="O29" s="115">
        <v>0.867</v>
      </c>
      <c r="P29" s="115">
        <v>0.048</v>
      </c>
      <c r="Q29" s="115">
        <v>0.976</v>
      </c>
      <c r="R29" s="115">
        <v>0.897</v>
      </c>
      <c r="S29" s="115">
        <v>2.133</v>
      </c>
      <c r="T29" s="115">
        <v>0.033</v>
      </c>
      <c r="U29" s="115">
        <v>8.938</v>
      </c>
      <c r="V29" s="116">
        <v>3.97E-19</v>
      </c>
      <c r="W29" s="115" t="s">
        <v>343</v>
      </c>
    </row>
    <row r="30">
      <c r="A30" s="114" t="s">
        <v>30</v>
      </c>
      <c r="B30" s="115">
        <v>1.0</v>
      </c>
      <c r="C30" s="115">
        <v>0.774</v>
      </c>
      <c r="D30" s="115">
        <v>0.673</v>
      </c>
      <c r="E30" s="115">
        <v>0.876</v>
      </c>
      <c r="F30" s="115">
        <v>0.707</v>
      </c>
      <c r="G30" s="115">
        <v>0.561</v>
      </c>
      <c r="H30" s="115">
        <v>0.829</v>
      </c>
      <c r="I30" s="115">
        <v>0.813</v>
      </c>
      <c r="J30" s="115">
        <v>0.748</v>
      </c>
      <c r="K30" s="115">
        <v>0.959</v>
      </c>
      <c r="L30" s="115">
        <v>0.484</v>
      </c>
      <c r="M30" s="115">
        <v>0.343</v>
      </c>
      <c r="N30" s="115">
        <v>0.636</v>
      </c>
      <c r="O30" s="115">
        <v>0.558</v>
      </c>
      <c r="P30" s="115">
        <v>0.187</v>
      </c>
      <c r="Q30" s="115">
        <v>0.893</v>
      </c>
      <c r="R30" s="115">
        <v>0.624</v>
      </c>
      <c r="S30" s="115">
        <v>-1.355</v>
      </c>
      <c r="T30" s="115">
        <v>0.175</v>
      </c>
      <c r="U30" s="115">
        <v>2.865</v>
      </c>
      <c r="V30" s="116">
        <v>0.00417</v>
      </c>
      <c r="W30" s="115" t="s">
        <v>341</v>
      </c>
    </row>
    <row r="31">
      <c r="A31" s="114" t="s">
        <v>30</v>
      </c>
      <c r="B31" s="115">
        <v>1.0</v>
      </c>
      <c r="C31" s="115">
        <v>0.698</v>
      </c>
      <c r="D31" s="115">
        <v>0.61</v>
      </c>
      <c r="E31" s="115">
        <v>0.787</v>
      </c>
      <c r="F31" s="115">
        <v>0.698</v>
      </c>
      <c r="G31" s="115">
        <v>0.535</v>
      </c>
      <c r="H31" s="115">
        <v>0.837</v>
      </c>
      <c r="I31" s="115">
        <v>0.636</v>
      </c>
      <c r="J31" s="115">
        <v>0.535</v>
      </c>
      <c r="K31" s="115">
        <v>0.814</v>
      </c>
      <c r="L31" s="115">
        <v>0.29</v>
      </c>
      <c r="M31" s="115">
        <v>0.148</v>
      </c>
      <c r="N31" s="115">
        <v>0.434</v>
      </c>
      <c r="O31" s="115">
        <v>0.39</v>
      </c>
      <c r="P31" s="115">
        <v>0.364</v>
      </c>
      <c r="Q31" s="115">
        <v>0.863</v>
      </c>
      <c r="R31" s="115">
        <v>0.5</v>
      </c>
      <c r="S31" s="115">
        <v>-2.377</v>
      </c>
      <c r="T31" s="115">
        <v>0.017</v>
      </c>
      <c r="U31" s="115">
        <v>3.126</v>
      </c>
      <c r="V31" s="116">
        <v>0.00177</v>
      </c>
      <c r="W31" s="115" t="s">
        <v>342</v>
      </c>
    </row>
    <row r="32">
      <c r="A32" s="114" t="s">
        <v>30</v>
      </c>
      <c r="B32" s="115">
        <v>1.0</v>
      </c>
      <c r="C32" s="115">
        <v>0.854</v>
      </c>
      <c r="D32" s="115">
        <v>0.791</v>
      </c>
      <c r="E32" s="115">
        <v>0.918</v>
      </c>
      <c r="F32" s="115">
        <v>0.857</v>
      </c>
      <c r="G32" s="115">
        <v>0.714</v>
      </c>
      <c r="H32" s="115">
        <v>0.929</v>
      </c>
      <c r="I32" s="115">
        <v>0.73</v>
      </c>
      <c r="J32" s="115">
        <v>0.667</v>
      </c>
      <c r="K32" s="115">
        <v>0.865</v>
      </c>
      <c r="L32" s="115">
        <v>0.516</v>
      </c>
      <c r="M32" s="115">
        <v>0.396</v>
      </c>
      <c r="N32" s="115">
        <v>0.646</v>
      </c>
      <c r="O32" s="115">
        <v>0.514</v>
      </c>
      <c r="P32" s="115">
        <v>0.27</v>
      </c>
      <c r="Q32" s="115">
        <v>0.939</v>
      </c>
      <c r="R32" s="115">
        <v>0.643</v>
      </c>
      <c r="S32" s="115">
        <v>-1.143</v>
      </c>
      <c r="T32" s="115">
        <v>0.253</v>
      </c>
      <c r="U32" s="115">
        <v>5.901</v>
      </c>
      <c r="V32" s="116">
        <v>3.62E-9</v>
      </c>
      <c r="W32" s="115" t="s">
        <v>343</v>
      </c>
    </row>
    <row r="33">
      <c r="A33" s="114" t="s">
        <v>50</v>
      </c>
      <c r="B33" s="115">
        <v>1.0</v>
      </c>
      <c r="C33" s="115">
        <v>0.896</v>
      </c>
      <c r="D33" s="115">
        <v>0.835</v>
      </c>
      <c r="E33" s="115">
        <v>0.957</v>
      </c>
      <c r="F33" s="115">
        <v>0.878</v>
      </c>
      <c r="G33" s="115">
        <v>0.78</v>
      </c>
      <c r="H33" s="115">
        <v>0.951</v>
      </c>
      <c r="I33" s="115">
        <v>0.829</v>
      </c>
      <c r="J33" s="115">
        <v>0.764</v>
      </c>
      <c r="K33" s="115">
        <v>0.919</v>
      </c>
      <c r="L33" s="115">
        <v>0.643</v>
      </c>
      <c r="M33" s="115">
        <v>0.527</v>
      </c>
      <c r="N33" s="115">
        <v>0.771</v>
      </c>
      <c r="O33" s="115">
        <v>0.632</v>
      </c>
      <c r="P33" s="115">
        <v>0.171</v>
      </c>
      <c r="Q33" s="115">
        <v>0.953</v>
      </c>
      <c r="R33" s="115">
        <v>0.735</v>
      </c>
      <c r="S33" s="115">
        <v>1.075</v>
      </c>
      <c r="T33" s="115">
        <v>0.283</v>
      </c>
      <c r="U33" s="115">
        <v>5.649</v>
      </c>
      <c r="V33" s="116">
        <v>1.61E-8</v>
      </c>
      <c r="W33" s="115" t="s">
        <v>341</v>
      </c>
    </row>
    <row r="34">
      <c r="A34" s="114" t="s">
        <v>50</v>
      </c>
      <c r="B34" s="115">
        <v>1.0</v>
      </c>
      <c r="C34" s="115">
        <v>0.884</v>
      </c>
      <c r="D34" s="115">
        <v>0.816</v>
      </c>
      <c r="E34" s="115">
        <v>0.952</v>
      </c>
      <c r="F34" s="115">
        <v>0.767</v>
      </c>
      <c r="G34" s="115">
        <v>0.698</v>
      </c>
      <c r="H34" s="115">
        <v>0.907</v>
      </c>
      <c r="I34" s="115">
        <v>0.93</v>
      </c>
      <c r="J34" s="115">
        <v>0.752</v>
      </c>
      <c r="K34" s="115">
        <v>0.969</v>
      </c>
      <c r="L34" s="115">
        <v>0.703</v>
      </c>
      <c r="M34" s="115">
        <v>0.584</v>
      </c>
      <c r="N34" s="115">
        <v>0.837</v>
      </c>
      <c r="O34" s="115">
        <v>0.786</v>
      </c>
      <c r="P34" s="115">
        <v>0.07</v>
      </c>
      <c r="Q34" s="115">
        <v>0.923</v>
      </c>
      <c r="R34" s="115">
        <v>0.776</v>
      </c>
      <c r="S34" s="115">
        <v>1.307</v>
      </c>
      <c r="T34" s="115">
        <v>0.191</v>
      </c>
      <c r="U34" s="115">
        <v>6.748</v>
      </c>
      <c r="V34" s="116">
        <v>1.5E-11</v>
      </c>
      <c r="W34" s="115" t="s">
        <v>342</v>
      </c>
    </row>
    <row r="35">
      <c r="A35" s="114" t="s">
        <v>50</v>
      </c>
      <c r="B35" s="115">
        <v>1.0</v>
      </c>
      <c r="C35" s="115">
        <v>0.86</v>
      </c>
      <c r="D35" s="115">
        <v>0.794</v>
      </c>
      <c r="E35" s="115">
        <v>0.926</v>
      </c>
      <c r="F35" s="115">
        <v>0.833</v>
      </c>
      <c r="G35" s="115">
        <v>0.714</v>
      </c>
      <c r="H35" s="115">
        <v>0.929</v>
      </c>
      <c r="I35" s="115">
        <v>0.794</v>
      </c>
      <c r="J35" s="115">
        <v>0.738</v>
      </c>
      <c r="K35" s="115">
        <v>0.881</v>
      </c>
      <c r="L35" s="115">
        <v>0.565</v>
      </c>
      <c r="M35" s="115">
        <v>0.439</v>
      </c>
      <c r="N35" s="115">
        <v>0.701</v>
      </c>
      <c r="O35" s="115">
        <v>0.574</v>
      </c>
      <c r="P35" s="115">
        <v>0.206</v>
      </c>
      <c r="Q35" s="115">
        <v>0.935</v>
      </c>
      <c r="R35" s="115">
        <v>0.68</v>
      </c>
      <c r="S35" s="115">
        <v>-0.991</v>
      </c>
      <c r="T35" s="115">
        <v>0.322</v>
      </c>
      <c r="U35" s="115">
        <v>6.882</v>
      </c>
      <c r="V35" s="116">
        <v>5.9E-12</v>
      </c>
      <c r="W35" s="115" t="s">
        <v>343</v>
      </c>
    </row>
    <row r="36">
      <c r="A36" s="114" t="s">
        <v>45</v>
      </c>
      <c r="B36" s="115">
        <v>1.0</v>
      </c>
      <c r="C36" s="115">
        <v>0.869</v>
      </c>
      <c r="D36" s="115">
        <v>0.81</v>
      </c>
      <c r="E36" s="115">
        <v>0.928</v>
      </c>
      <c r="F36" s="115">
        <v>0.78</v>
      </c>
      <c r="G36" s="115">
        <v>0.707</v>
      </c>
      <c r="H36" s="115">
        <v>0.927</v>
      </c>
      <c r="I36" s="115">
        <v>0.813</v>
      </c>
      <c r="J36" s="115">
        <v>0.691</v>
      </c>
      <c r="K36" s="115">
        <v>0.886</v>
      </c>
      <c r="L36" s="115">
        <v>0.544</v>
      </c>
      <c r="M36" s="115">
        <v>0.412</v>
      </c>
      <c r="N36" s="115">
        <v>0.685</v>
      </c>
      <c r="O36" s="115">
        <v>0.582</v>
      </c>
      <c r="P36" s="115">
        <v>0.187</v>
      </c>
      <c r="Q36" s="115">
        <v>0.917</v>
      </c>
      <c r="R36" s="115">
        <v>0.667</v>
      </c>
      <c r="S36" s="115">
        <v>0.34</v>
      </c>
      <c r="T36" s="115">
        <v>0.734</v>
      </c>
      <c r="U36" s="115">
        <v>4.779</v>
      </c>
      <c r="V36" s="116">
        <v>1.77E-6</v>
      </c>
      <c r="W36" s="115" t="s">
        <v>341</v>
      </c>
    </row>
    <row r="37">
      <c r="A37" s="114" t="s">
        <v>45</v>
      </c>
      <c r="B37" s="115">
        <v>1.0</v>
      </c>
      <c r="C37" s="115">
        <v>0.806</v>
      </c>
      <c r="D37" s="115">
        <v>0.731</v>
      </c>
      <c r="E37" s="115">
        <v>0.88</v>
      </c>
      <c r="F37" s="115">
        <v>0.698</v>
      </c>
      <c r="G37" s="115">
        <v>0.628</v>
      </c>
      <c r="H37" s="115">
        <v>0.907</v>
      </c>
      <c r="I37" s="115">
        <v>0.767</v>
      </c>
      <c r="J37" s="115">
        <v>0.589</v>
      </c>
      <c r="K37" s="115">
        <v>0.86</v>
      </c>
      <c r="L37" s="115">
        <v>0.423</v>
      </c>
      <c r="M37" s="115">
        <v>0.279</v>
      </c>
      <c r="N37" s="115">
        <v>0.573</v>
      </c>
      <c r="O37" s="115">
        <v>0.5</v>
      </c>
      <c r="P37" s="115">
        <v>0.233</v>
      </c>
      <c r="Q37" s="115">
        <v>0.884</v>
      </c>
      <c r="R37" s="115">
        <v>0.583</v>
      </c>
      <c r="S37" s="115">
        <v>-0.545</v>
      </c>
      <c r="T37" s="115">
        <v>0.585</v>
      </c>
      <c r="U37" s="115">
        <v>4.778</v>
      </c>
      <c r="V37" s="116">
        <v>1.77E-6</v>
      </c>
      <c r="W37" s="115" t="s">
        <v>342</v>
      </c>
    </row>
    <row r="38">
      <c r="A38" s="114" t="s">
        <v>45</v>
      </c>
      <c r="B38" s="115">
        <v>1.0</v>
      </c>
      <c r="C38" s="115">
        <v>0.798</v>
      </c>
      <c r="D38" s="115">
        <v>0.71</v>
      </c>
      <c r="E38" s="115">
        <v>0.886</v>
      </c>
      <c r="F38" s="115">
        <v>0.786</v>
      </c>
      <c r="G38" s="115">
        <v>0.667</v>
      </c>
      <c r="H38" s="115">
        <v>0.905</v>
      </c>
      <c r="I38" s="115">
        <v>0.778</v>
      </c>
      <c r="J38" s="115">
        <v>0.698</v>
      </c>
      <c r="K38" s="115">
        <v>0.881</v>
      </c>
      <c r="L38" s="115">
        <v>0.507</v>
      </c>
      <c r="M38" s="115">
        <v>0.377</v>
      </c>
      <c r="N38" s="115">
        <v>0.649</v>
      </c>
      <c r="O38" s="115">
        <v>0.541</v>
      </c>
      <c r="P38" s="115">
        <v>0.222</v>
      </c>
      <c r="Q38" s="115">
        <v>0.916</v>
      </c>
      <c r="R38" s="115">
        <v>0.641</v>
      </c>
      <c r="S38" s="115">
        <v>-2.628</v>
      </c>
      <c r="T38" s="115">
        <v>0.009</v>
      </c>
      <c r="U38" s="115">
        <v>5.018</v>
      </c>
      <c r="V38" s="116">
        <v>5.23E-7</v>
      </c>
      <c r="W38" s="115" t="s">
        <v>343</v>
      </c>
    </row>
    <row r="39">
      <c r="A39" s="114" t="s">
        <v>242</v>
      </c>
      <c r="B39" s="115">
        <v>1.0</v>
      </c>
      <c r="C39" s="115">
        <v>0.919</v>
      </c>
      <c r="D39" s="115">
        <v>0.872</v>
      </c>
      <c r="E39" s="115">
        <v>0.965</v>
      </c>
      <c r="F39" s="115">
        <v>0.878</v>
      </c>
      <c r="G39" s="115">
        <v>0.78</v>
      </c>
      <c r="H39" s="115">
        <v>0.951</v>
      </c>
      <c r="I39" s="115">
        <v>0.846</v>
      </c>
      <c r="J39" s="115">
        <v>0.797</v>
      </c>
      <c r="K39" s="115">
        <v>0.943</v>
      </c>
      <c r="L39" s="115">
        <v>0.664</v>
      </c>
      <c r="M39" s="115">
        <v>0.55</v>
      </c>
      <c r="N39" s="115">
        <v>0.787</v>
      </c>
      <c r="O39" s="115">
        <v>0.655</v>
      </c>
      <c r="P39" s="115">
        <v>0.154</v>
      </c>
      <c r="Q39" s="115">
        <v>0.954</v>
      </c>
      <c r="R39" s="115">
        <v>0.75</v>
      </c>
      <c r="S39" s="115">
        <v>2.154</v>
      </c>
      <c r="T39" s="115">
        <v>0.031</v>
      </c>
      <c r="U39" s="115">
        <v>5.741</v>
      </c>
      <c r="V39" s="116">
        <v>9.4E-9</v>
      </c>
      <c r="W39" s="115" t="s">
        <v>341</v>
      </c>
    </row>
    <row r="40">
      <c r="A40" s="114" t="s">
        <v>242</v>
      </c>
      <c r="B40" s="115">
        <v>1.0</v>
      </c>
      <c r="C40" s="115">
        <v>0.918</v>
      </c>
      <c r="D40" s="115">
        <v>0.871</v>
      </c>
      <c r="E40" s="115">
        <v>0.966</v>
      </c>
      <c r="F40" s="115">
        <v>0.86</v>
      </c>
      <c r="G40" s="115">
        <v>0.791</v>
      </c>
      <c r="H40" s="115">
        <v>0.953</v>
      </c>
      <c r="I40" s="115">
        <v>0.853</v>
      </c>
      <c r="J40" s="115">
        <v>0.775</v>
      </c>
      <c r="K40" s="115">
        <v>0.93</v>
      </c>
      <c r="L40" s="115">
        <v>0.659</v>
      </c>
      <c r="M40" s="115">
        <v>0.544</v>
      </c>
      <c r="N40" s="115">
        <v>0.785</v>
      </c>
      <c r="O40" s="115">
        <v>0.661</v>
      </c>
      <c r="P40" s="115">
        <v>0.147</v>
      </c>
      <c r="Q40" s="115">
        <v>0.948</v>
      </c>
      <c r="R40" s="115">
        <v>0.747</v>
      </c>
      <c r="S40" s="115">
        <v>2.777</v>
      </c>
      <c r="T40" s="115">
        <v>0.005</v>
      </c>
      <c r="U40" s="115">
        <v>7.744</v>
      </c>
      <c r="V40" s="116">
        <v>9.67E-15</v>
      </c>
      <c r="W40" s="115" t="s">
        <v>342</v>
      </c>
    </row>
    <row r="41">
      <c r="A41" s="114" t="s">
        <v>242</v>
      </c>
      <c r="B41" s="115">
        <v>1.0</v>
      </c>
      <c r="C41" s="115">
        <v>0.891</v>
      </c>
      <c r="D41" s="115">
        <v>0.838</v>
      </c>
      <c r="E41" s="115">
        <v>0.943</v>
      </c>
      <c r="F41" s="115">
        <v>0.81</v>
      </c>
      <c r="G41" s="115">
        <v>0.714</v>
      </c>
      <c r="H41" s="115">
        <v>0.929</v>
      </c>
      <c r="I41" s="115">
        <v>0.841</v>
      </c>
      <c r="J41" s="115">
        <v>0.73</v>
      </c>
      <c r="K41" s="115">
        <v>0.913</v>
      </c>
      <c r="L41" s="115">
        <v>0.603</v>
      </c>
      <c r="M41" s="115">
        <v>0.482</v>
      </c>
      <c r="N41" s="115">
        <v>0.74</v>
      </c>
      <c r="O41" s="115">
        <v>0.63</v>
      </c>
      <c r="P41" s="115">
        <v>0.159</v>
      </c>
      <c r="Q41" s="115">
        <v>0.93</v>
      </c>
      <c r="R41" s="115">
        <v>0.708</v>
      </c>
      <c r="S41" s="115">
        <v>-0.295</v>
      </c>
      <c r="T41" s="115">
        <v>0.768</v>
      </c>
      <c r="U41" s="115">
        <v>7.183</v>
      </c>
      <c r="V41" s="116">
        <v>6.82E-13</v>
      </c>
      <c r="W41" s="115" t="s">
        <v>343</v>
      </c>
    </row>
    <row r="42">
      <c r="A42" s="114" t="s">
        <v>38</v>
      </c>
      <c r="B42" s="115">
        <v>1.0</v>
      </c>
      <c r="C42" s="115">
        <v>0.562</v>
      </c>
      <c r="D42" s="115">
        <v>0.454</v>
      </c>
      <c r="E42" s="115">
        <v>0.67</v>
      </c>
      <c r="F42" s="115">
        <v>0.463</v>
      </c>
      <c r="G42" s="115">
        <v>0.39</v>
      </c>
      <c r="H42" s="115">
        <v>0.707</v>
      </c>
      <c r="I42" s="115">
        <v>0.691</v>
      </c>
      <c r="J42" s="115">
        <v>0.431</v>
      </c>
      <c r="K42" s="115">
        <v>0.813</v>
      </c>
      <c r="L42" s="115">
        <v>0.14</v>
      </c>
      <c r="M42" s="115">
        <v>-0.02</v>
      </c>
      <c r="N42" s="115">
        <v>0.298</v>
      </c>
      <c r="O42" s="115">
        <v>0.333</v>
      </c>
      <c r="P42" s="115">
        <v>0.309</v>
      </c>
      <c r="Q42" s="115">
        <v>0.794</v>
      </c>
      <c r="R42" s="115">
        <v>0.388</v>
      </c>
      <c r="S42" s="115">
        <v>-4.641</v>
      </c>
      <c r="T42" s="115">
        <v>0.0</v>
      </c>
      <c r="U42" s="115">
        <v>0.0</v>
      </c>
      <c r="V42" s="116">
        <v>1.0</v>
      </c>
      <c r="W42" s="115" t="s">
        <v>341</v>
      </c>
    </row>
    <row r="43">
      <c r="A43" s="114" t="s">
        <v>38</v>
      </c>
      <c r="B43" s="115">
        <v>1.0</v>
      </c>
      <c r="C43" s="115">
        <v>0.477</v>
      </c>
      <c r="D43" s="115">
        <v>0.378</v>
      </c>
      <c r="E43" s="115">
        <v>0.576</v>
      </c>
      <c r="F43" s="115">
        <v>0.605</v>
      </c>
      <c r="G43" s="115">
        <v>0.419</v>
      </c>
      <c r="H43" s="115">
        <v>0.744</v>
      </c>
      <c r="I43" s="115">
        <v>0.442</v>
      </c>
      <c r="J43" s="115">
        <v>0.349</v>
      </c>
      <c r="K43" s="115">
        <v>0.612</v>
      </c>
      <c r="L43" s="115">
        <v>0.041</v>
      </c>
      <c r="M43" s="115">
        <v>-0.103</v>
      </c>
      <c r="N43" s="115">
        <v>0.19</v>
      </c>
      <c r="O43" s="115">
        <v>0.265</v>
      </c>
      <c r="P43" s="115">
        <v>0.558</v>
      </c>
      <c r="Q43" s="115">
        <v>0.77</v>
      </c>
      <c r="R43" s="115">
        <v>0.369</v>
      </c>
      <c r="S43" s="115">
        <v>-5.776</v>
      </c>
      <c r="T43" s="115">
        <v>0.0</v>
      </c>
      <c r="U43" s="115">
        <v>0.0</v>
      </c>
      <c r="V43" s="116">
        <v>1.0</v>
      </c>
      <c r="W43" s="115" t="s">
        <v>342</v>
      </c>
    </row>
    <row r="44">
      <c r="A44" s="114" t="s">
        <v>38</v>
      </c>
      <c r="B44" s="115">
        <v>1.0</v>
      </c>
      <c r="C44" s="115">
        <v>0.479</v>
      </c>
      <c r="D44" s="115">
        <v>0.38</v>
      </c>
      <c r="E44" s="115">
        <v>0.578</v>
      </c>
      <c r="F44" s="115">
        <v>0.667</v>
      </c>
      <c r="G44" s="115">
        <v>0.286</v>
      </c>
      <c r="H44" s="115">
        <v>0.786</v>
      </c>
      <c r="I44" s="115">
        <v>0.349</v>
      </c>
      <c r="J44" s="115">
        <v>0.27</v>
      </c>
      <c r="K44" s="115">
        <v>0.825</v>
      </c>
      <c r="L44" s="115">
        <v>0.014</v>
      </c>
      <c r="M44" s="115">
        <v>-0.133</v>
      </c>
      <c r="N44" s="115">
        <v>0.168</v>
      </c>
      <c r="O44" s="115">
        <v>0.255</v>
      </c>
      <c r="P44" s="115">
        <v>0.651</v>
      </c>
      <c r="Q44" s="115">
        <v>0.759</v>
      </c>
      <c r="R44" s="115">
        <v>0.368</v>
      </c>
      <c r="S44" s="115">
        <v>-7.375</v>
      </c>
      <c r="T44" s="115">
        <v>0.0</v>
      </c>
      <c r="U44" s="115">
        <v>0.0</v>
      </c>
      <c r="V44" s="116">
        <v>1.0</v>
      </c>
      <c r="W44" s="115" t="s">
        <v>343</v>
      </c>
    </row>
    <row r="45">
      <c r="A45" s="114" t="s">
        <v>35</v>
      </c>
      <c r="B45" s="115">
        <v>1.0</v>
      </c>
      <c r="C45" s="115">
        <v>0.615</v>
      </c>
      <c r="D45" s="115">
        <v>0.519</v>
      </c>
      <c r="E45" s="115">
        <v>0.711</v>
      </c>
      <c r="F45" s="115">
        <v>0.683</v>
      </c>
      <c r="G45" s="115">
        <v>0.512</v>
      </c>
      <c r="H45" s="115">
        <v>0.829</v>
      </c>
      <c r="I45" s="115">
        <v>0.569</v>
      </c>
      <c r="J45" s="115">
        <v>0.472</v>
      </c>
      <c r="K45" s="115">
        <v>0.748</v>
      </c>
      <c r="L45" s="115">
        <v>0.218</v>
      </c>
      <c r="M45" s="115">
        <v>0.071</v>
      </c>
      <c r="N45" s="115">
        <v>0.371</v>
      </c>
      <c r="O45" s="115">
        <v>0.346</v>
      </c>
      <c r="P45" s="115">
        <v>0.431</v>
      </c>
      <c r="Q45" s="115">
        <v>0.843</v>
      </c>
      <c r="R45" s="115">
        <v>0.459</v>
      </c>
      <c r="S45" s="115">
        <v>-4.57</v>
      </c>
      <c r="T45" s="115">
        <v>0.0</v>
      </c>
      <c r="U45" s="115">
        <v>0.766</v>
      </c>
      <c r="V45" s="116">
        <v>0.443</v>
      </c>
      <c r="W45" s="115" t="s">
        <v>341</v>
      </c>
    </row>
    <row r="46">
      <c r="A46" s="114" t="s">
        <v>35</v>
      </c>
      <c r="B46" s="115">
        <v>1.0</v>
      </c>
      <c r="C46" s="115">
        <v>0.826</v>
      </c>
      <c r="D46" s="115">
        <v>0.75</v>
      </c>
      <c r="E46" s="115">
        <v>0.901</v>
      </c>
      <c r="F46" s="115">
        <v>0.791</v>
      </c>
      <c r="G46" s="115">
        <v>0.674</v>
      </c>
      <c r="H46" s="115">
        <v>0.907</v>
      </c>
      <c r="I46" s="115">
        <v>0.791</v>
      </c>
      <c r="J46" s="115">
        <v>0.713</v>
      </c>
      <c r="K46" s="115">
        <v>0.876</v>
      </c>
      <c r="L46" s="115">
        <v>0.526</v>
      </c>
      <c r="M46" s="115">
        <v>0.399</v>
      </c>
      <c r="N46" s="115">
        <v>0.665</v>
      </c>
      <c r="O46" s="115">
        <v>0.557</v>
      </c>
      <c r="P46" s="115">
        <v>0.209</v>
      </c>
      <c r="Q46" s="115">
        <v>0.919</v>
      </c>
      <c r="R46" s="115">
        <v>0.654</v>
      </c>
      <c r="S46" s="115">
        <v>-0.095</v>
      </c>
      <c r="T46" s="115">
        <v>0.924</v>
      </c>
      <c r="U46" s="115">
        <v>5.136</v>
      </c>
      <c r="V46" s="116">
        <v>2.81E-7</v>
      </c>
      <c r="W46" s="115" t="s">
        <v>342</v>
      </c>
    </row>
    <row r="47">
      <c r="A47" s="114" t="s">
        <v>35</v>
      </c>
      <c r="B47" s="115">
        <v>1.0</v>
      </c>
      <c r="C47" s="115">
        <v>0.75</v>
      </c>
      <c r="D47" s="115">
        <v>0.661</v>
      </c>
      <c r="E47" s="115">
        <v>0.84</v>
      </c>
      <c r="F47" s="115">
        <v>0.738</v>
      </c>
      <c r="G47" s="115">
        <v>0.595</v>
      </c>
      <c r="H47" s="115">
        <v>0.857</v>
      </c>
      <c r="I47" s="115">
        <v>0.706</v>
      </c>
      <c r="J47" s="115">
        <v>0.635</v>
      </c>
      <c r="K47" s="115">
        <v>0.833</v>
      </c>
      <c r="L47" s="115">
        <v>0.392</v>
      </c>
      <c r="M47" s="115">
        <v>0.258</v>
      </c>
      <c r="N47" s="115">
        <v>0.536</v>
      </c>
      <c r="O47" s="115">
        <v>0.456</v>
      </c>
      <c r="P47" s="115">
        <v>0.294</v>
      </c>
      <c r="Q47" s="115">
        <v>0.89</v>
      </c>
      <c r="R47" s="115">
        <v>0.564</v>
      </c>
      <c r="S47" s="115">
        <v>-3.8</v>
      </c>
      <c r="T47" s="115">
        <v>0.0</v>
      </c>
      <c r="U47" s="115">
        <v>4.333</v>
      </c>
      <c r="V47" s="116">
        <v>1.47E-5</v>
      </c>
      <c r="W47" s="115" t="s">
        <v>343</v>
      </c>
    </row>
    <row r="50">
      <c r="B50" s="115" t="s">
        <v>344</v>
      </c>
    </row>
    <row r="51">
      <c r="B51" s="115" t="s">
        <v>345</v>
      </c>
    </row>
    <row r="61">
      <c r="U61" s="115"/>
      <c r="V61" s="115"/>
    </row>
    <row r="62">
      <c r="U62" s="115"/>
      <c r="V62" s="115"/>
    </row>
    <row r="63">
      <c r="U63" s="115"/>
      <c r="V63" s="115"/>
    </row>
    <row r="64">
      <c r="U64" s="115"/>
      <c r="V64" s="115"/>
    </row>
    <row r="65">
      <c r="U65" s="115"/>
      <c r="V65" s="115"/>
    </row>
    <row r="68">
      <c r="U68" s="115"/>
      <c r="V68" s="115"/>
    </row>
    <row r="69">
      <c r="U69" s="115"/>
      <c r="V69" s="115"/>
    </row>
    <row r="70">
      <c r="U70" s="115"/>
      <c r="V70" s="115"/>
    </row>
    <row r="71">
      <c r="U71" s="115"/>
      <c r="V71" s="115"/>
    </row>
    <row r="72">
      <c r="U72" s="115"/>
      <c r="V72" s="115"/>
    </row>
    <row r="73">
      <c r="U73" s="115"/>
      <c r="V73" s="115"/>
    </row>
    <row r="74">
      <c r="U74" s="115"/>
      <c r="V74" s="115"/>
    </row>
    <row r="75">
      <c r="U75" s="115"/>
      <c r="V75" s="115"/>
    </row>
    <row r="76">
      <c r="U76" s="115"/>
      <c r="V76" s="115"/>
    </row>
    <row r="77">
      <c r="U77" s="115"/>
      <c r="V77" s="115"/>
    </row>
    <row r="78">
      <c r="U78" s="115"/>
      <c r="V78" s="115"/>
    </row>
    <row r="79">
      <c r="U79" s="115"/>
      <c r="V79" s="115"/>
    </row>
    <row r="80">
      <c r="U80" s="115"/>
      <c r="V80" s="115"/>
    </row>
    <row r="81">
      <c r="U81" s="115"/>
      <c r="V81" s="115"/>
    </row>
    <row r="82">
      <c r="U82" s="115"/>
      <c r="V82" s="115"/>
    </row>
    <row r="83">
      <c r="U83" s="115"/>
      <c r="V83" s="115"/>
    </row>
    <row r="84">
      <c r="U84" s="115"/>
      <c r="V84" s="115"/>
    </row>
    <row r="85">
      <c r="U85" s="115"/>
      <c r="V85" s="115"/>
    </row>
    <row r="86">
      <c r="U86" s="115"/>
      <c r="V86" s="115"/>
    </row>
    <row r="87">
      <c r="U87" s="115"/>
      <c r="V87" s="115"/>
    </row>
    <row r="88">
      <c r="U88" s="115"/>
      <c r="V88" s="115"/>
    </row>
    <row r="89">
      <c r="U89" s="115"/>
      <c r="V89" s="115"/>
    </row>
    <row r="90">
      <c r="U90" s="115"/>
      <c r="V90" s="115"/>
    </row>
    <row r="91">
      <c r="U91" s="115"/>
      <c r="V91" s="115"/>
    </row>
    <row r="92">
      <c r="U92" s="115"/>
      <c r="V92" s="115"/>
    </row>
    <row r="93">
      <c r="U93" s="115"/>
      <c r="V93" s="115"/>
    </row>
    <row r="94">
      <c r="U94" s="115"/>
      <c r="V94" s="115"/>
    </row>
    <row r="95">
      <c r="U95" s="115"/>
      <c r="V95" s="115"/>
    </row>
    <row r="96">
      <c r="U96" s="115"/>
      <c r="V96" s="115"/>
    </row>
    <row r="97">
      <c r="U97" s="115"/>
      <c r="V97" s="115"/>
    </row>
    <row r="98">
      <c r="U98" s="115"/>
      <c r="V98" s="115"/>
    </row>
    <row r="99">
      <c r="U99" s="115"/>
      <c r="V99" s="115"/>
    </row>
    <row r="100">
      <c r="U100" s="115"/>
      <c r="V100" s="115"/>
    </row>
  </sheetData>
  <drawing r:id="rId1"/>
</worksheet>
</file>