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ldar/Gainetdinov Lab Dropbox/Ildar Gainetdinov/JL_ESJ/"/>
    </mc:Choice>
  </mc:AlternateContent>
  <xr:revisionPtr revIDLastSave="0" documentId="13_ncr:1_{C4440F60-A341-C242-AB96-CA2429FDA335}" xr6:coauthVersionLast="47" xr6:coauthVersionMax="47" xr10:uidLastSave="{00000000-0000-0000-0000-000000000000}"/>
  <bookViews>
    <workbookView xWindow="0" yWindow="880" windowWidth="36000" windowHeight="20940" xr2:uid="{B0551B74-E252-8649-9C97-2B5B854E6B4A}"/>
  </bookViews>
  <sheets>
    <sheet name="Table S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3" i="1"/>
  <c r="J4" i="1"/>
  <c r="A45" i="1"/>
  <c r="P2" i="1" l="1"/>
  <c r="R23" i="1"/>
  <c r="F24" i="1"/>
  <c r="F2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4" i="1"/>
  <c r="F3" i="1"/>
  <c r="F2" i="1"/>
  <c r="G2" i="1" s="1"/>
  <c r="I41" i="1" l="1"/>
  <c r="I42" i="1"/>
  <c r="I23" i="1"/>
  <c r="I36" i="1"/>
  <c r="I30" i="1"/>
  <c r="I25" i="1"/>
  <c r="I31" i="1"/>
  <c r="I38" i="1"/>
  <c r="I34" i="1"/>
  <c r="I39" i="1"/>
  <c r="I28" i="1"/>
  <c r="I32" i="1"/>
  <c r="I26" i="1"/>
  <c r="I33" i="1"/>
  <c r="I35" i="1"/>
  <c r="I27" i="1"/>
  <c r="I37" i="1"/>
  <c r="I29" i="1"/>
  <c r="I40" i="1"/>
  <c r="I24" i="1"/>
  <c r="H12" i="1"/>
  <c r="L24" i="1"/>
  <c r="L25" i="1"/>
  <c r="L37" i="1"/>
  <c r="L11" i="1"/>
  <c r="L4" i="1"/>
  <c r="L38" i="1"/>
  <c r="L12" i="1"/>
  <c r="L3" i="1"/>
  <c r="L39" i="1"/>
  <c r="L13" i="1"/>
  <c r="L2" i="1"/>
  <c r="L40" i="1"/>
  <c r="L14" i="1"/>
  <c r="L41" i="1"/>
  <c r="L15" i="1"/>
  <c r="L30" i="1"/>
  <c r="L42" i="1"/>
  <c r="L16" i="1"/>
  <c r="L31" i="1"/>
  <c r="L23" i="1"/>
  <c r="L17" i="1"/>
  <c r="L32" i="1"/>
  <c r="L6" i="1"/>
  <c r="L18" i="1"/>
  <c r="L33" i="1"/>
  <c r="L7" i="1"/>
  <c r="L19" i="1"/>
  <c r="L34" i="1"/>
  <c r="L8" i="1"/>
  <c r="L20" i="1"/>
  <c r="L9" i="1"/>
  <c r="L21" i="1"/>
  <c r="L36" i="1"/>
  <c r="L10" i="1"/>
  <c r="L5" i="1"/>
  <c r="L26" i="1"/>
  <c r="L27" i="1"/>
  <c r="L28" i="1"/>
  <c r="L29" i="1"/>
  <c r="L35" i="1"/>
  <c r="H4" i="1"/>
  <c r="H10" i="1"/>
  <c r="G23" i="1"/>
  <c r="H41" i="1" s="1"/>
  <c r="H21" i="1"/>
  <c r="H9" i="1"/>
  <c r="H20" i="1"/>
  <c r="H8" i="1"/>
  <c r="H18" i="1"/>
  <c r="H17" i="1"/>
  <c r="H16" i="1"/>
  <c r="H15" i="1"/>
  <c r="H5" i="1"/>
  <c r="H14" i="1"/>
  <c r="H11" i="1"/>
  <c r="H13" i="1"/>
  <c r="H19" i="1"/>
  <c r="H6" i="1"/>
  <c r="H7" i="1"/>
  <c r="J25" i="1" l="1"/>
  <c r="K25" i="1" s="1"/>
  <c r="J24" i="1"/>
  <c r="K24" i="1" s="1"/>
  <c r="J23" i="1"/>
  <c r="K23" i="1" s="1"/>
  <c r="H36" i="1"/>
  <c r="M2" i="1"/>
  <c r="H28" i="1"/>
  <c r="H30" i="1"/>
  <c r="H25" i="1"/>
  <c r="H34" i="1"/>
  <c r="H33" i="1"/>
  <c r="H42" i="1"/>
  <c r="H39" i="1"/>
  <c r="H35" i="1"/>
  <c r="H31" i="1"/>
  <c r="H27" i="1"/>
  <c r="H29" i="1"/>
  <c r="H32" i="1"/>
  <c r="H38" i="1"/>
  <c r="H40" i="1"/>
  <c r="H26" i="1"/>
  <c r="H37" i="1"/>
  <c r="R2" i="1" l="1"/>
  <c r="I2" i="1" l="1"/>
  <c r="I14" i="1"/>
  <c r="I15" i="1"/>
  <c r="I11" i="1"/>
  <c r="I19" i="1"/>
  <c r="I21" i="1"/>
  <c r="I4" i="1"/>
  <c r="I6" i="1"/>
  <c r="I16" i="1"/>
  <c r="I3" i="1"/>
  <c r="I20" i="1"/>
  <c r="I12" i="1"/>
  <c r="I18" i="1"/>
  <c r="I9" i="1"/>
  <c r="I10" i="1"/>
  <c r="I17" i="1"/>
  <c r="I13" i="1"/>
  <c r="I7" i="1"/>
  <c r="I8" i="1"/>
  <c r="I5" i="1"/>
  <c r="K4" i="1" l="1"/>
  <c r="K3" i="1"/>
  <c r="K2" i="1"/>
</calcChain>
</file>

<file path=xl/sharedStrings.xml><?xml version="1.0" encoding="utf-8"?>
<sst xmlns="http://schemas.openxmlformats.org/spreadsheetml/2006/main" count="61" uniqueCount="41">
  <si>
    <t>BFP reads</t>
  </si>
  <si>
    <t>ERCC reads</t>
  </si>
  <si>
    <t>miRNAs per 10 pg total RNA</t>
  </si>
  <si>
    <t>10 ng plasmid per 500,000 cells</t>
  </si>
  <si>
    <t>100 ng plasmid per 500,000 cells</t>
  </si>
  <si>
    <t>AcrIIC3-mCherry reads</t>
  </si>
  <si>
    <t>Mean cells per library prep</t>
  </si>
  <si>
    <t>Cells per library prep</t>
  </si>
  <si>
    <t>No_miR_rep1</t>
  </si>
  <si>
    <t>No_miR_rep2</t>
  </si>
  <si>
    <t>miR-1_rep1</t>
  </si>
  <si>
    <t>miR-1_rep2</t>
  </si>
  <si>
    <t>miR-151a_rep1</t>
  </si>
  <si>
    <t>miR-151a_rep2</t>
  </si>
  <si>
    <t>miR-125a_rep1</t>
  </si>
  <si>
    <t>miR-125a_rep2</t>
  </si>
  <si>
    <t>miR-378a_rep1</t>
  </si>
  <si>
    <t>miR-378a_rep2</t>
  </si>
  <si>
    <t>miR-107_rep1</t>
  </si>
  <si>
    <t>miR-107_rep2</t>
  </si>
  <si>
    <t>miR-221_rep2</t>
  </si>
  <si>
    <t>miR-16_rep1</t>
  </si>
  <si>
    <t>miR-16_rep2</t>
  </si>
  <si>
    <t>miR-20a_rep1</t>
  </si>
  <si>
    <t>miR-20a_rep2</t>
  </si>
  <si>
    <t>miR-221_rep1</t>
  </si>
  <si>
    <t>miR-92a_rep1</t>
  </si>
  <si>
    <t>miR-92a_rep2</t>
  </si>
  <si>
    <t>Mean mRNAs per cell</t>
  </si>
  <si>
    <t>Repression = ratio of reporter mRNA to no-miR reporter</t>
  </si>
  <si>
    <t>Number of ERCC mRNAs added before library prep</t>
  </si>
  <si>
    <t>Total mRNAs per cell</t>
  </si>
  <si>
    <t>Reporter name</t>
  </si>
  <si>
    <t>Ratio of AcrIIC3-mCherry reads to BFP reads</t>
  </si>
  <si>
    <t>Mean ratio of AcrIIC3-mCherry reads to BFP reads for no-miR reporter</t>
  </si>
  <si>
    <t>Reads mapping uniquely on hg38</t>
  </si>
  <si>
    <t>Fraction of BFP positive cells</t>
  </si>
  <si>
    <t>Mean fractioin of BFP positive cells</t>
  </si>
  <si>
    <t>Number of reporter mRNAs per BFP positive cell</t>
  </si>
  <si>
    <t>Q1, Q2, Q3 for number of reporter mRNAs per cell in experiments with no detectable repression (BFP positive cells only)</t>
  </si>
  <si>
    <t>Q1, Q2, Q3 for number of reporter mRNAs per 10 pg total RNA in experiments with no detectable repression (BFP positive cells only); based on each HEK293T cell having 40 pg total RNA (see Table S3)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</si>
</sst>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Aptos Narrow"/>
      <family val="2"/>
      <scheme val="minor"/>
    </font>
    <font>
      <b/>
      <sz val="18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2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7FDF5-891F-0B4A-B257-B04FB5E51653}">
  <dimension ref="A1:S45"/>
  <sheetViews>
    <sheetView tabSelected="1" workbookViewId="0"/>
  </sheetViews>
  <sheetFormatPr baseColWidth="10" defaultColWidth="24.1640625" defaultRowHeight="24" x14ac:dyDescent="0.3"/>
  <cols>
    <col min="1" max="1" width="43.1640625" bestFit="1" customWidth="1"/>
    <col min="2" max="2" width="13.1640625" style="7" bestFit="1" customWidth="1"/>
    <col min="3" max="3" width="13.5" bestFit="1" customWidth="1"/>
    <col min="4" max="4" width="6.6640625" bestFit="1" customWidth="1"/>
    <col min="5" max="5" width="8.1640625" bestFit="1" customWidth="1"/>
    <col min="6" max="6" width="14" customWidth="1"/>
    <col min="7" max="7" width="17.5" customWidth="1"/>
    <col min="8" max="8" width="24.1640625" style="7"/>
    <col min="9" max="9" width="15.1640625" customWidth="1"/>
    <col min="10" max="10" width="29" style="1" customWidth="1"/>
    <col min="11" max="11" width="35.5" style="6" customWidth="1"/>
    <col min="12" max="12" width="11.6640625" customWidth="1"/>
    <col min="13" max="13" width="10.5" style="1" customWidth="1"/>
    <col min="14" max="14" width="12.5" style="1" customWidth="1"/>
    <col min="15" max="15" width="9.83203125" style="1" customWidth="1"/>
    <col min="16" max="16" width="10" style="1" customWidth="1"/>
    <col min="17" max="17" width="11" style="1" customWidth="1"/>
    <col min="18" max="18" width="11.83203125" style="1" customWidth="1"/>
    <col min="19" max="19" width="7.5" style="1" bestFit="1" customWidth="1"/>
  </cols>
  <sheetData>
    <row r="1" spans="1:19" s="9" customFormat="1" ht="100" x14ac:dyDescent="0.2">
      <c r="B1" s="10" t="s">
        <v>2</v>
      </c>
      <c r="C1" s="9" t="s">
        <v>32</v>
      </c>
      <c r="D1" s="9" t="s">
        <v>0</v>
      </c>
      <c r="E1" s="9" t="s">
        <v>5</v>
      </c>
      <c r="F1" s="9" t="s">
        <v>33</v>
      </c>
      <c r="G1" s="9" t="s">
        <v>34</v>
      </c>
      <c r="H1" s="10" t="s">
        <v>29</v>
      </c>
      <c r="I1" s="11" t="s">
        <v>38</v>
      </c>
      <c r="J1" s="11" t="s">
        <v>39</v>
      </c>
      <c r="K1" s="11" t="s">
        <v>40</v>
      </c>
      <c r="L1" s="11" t="s">
        <v>31</v>
      </c>
      <c r="M1" s="11" t="s">
        <v>28</v>
      </c>
      <c r="N1" s="11" t="s">
        <v>35</v>
      </c>
      <c r="O1" s="9" t="s">
        <v>7</v>
      </c>
      <c r="P1" s="9" t="s">
        <v>6</v>
      </c>
      <c r="Q1" s="9" t="s">
        <v>36</v>
      </c>
      <c r="R1" s="9" t="s">
        <v>37</v>
      </c>
      <c r="S1" s="9" t="s">
        <v>1</v>
      </c>
    </row>
    <row r="2" spans="1:19" x14ac:dyDescent="0.2">
      <c r="A2" s="12" t="s">
        <v>4</v>
      </c>
      <c r="B2" s="6">
        <v>0</v>
      </c>
      <c r="C2" s="1" t="s">
        <v>8</v>
      </c>
      <c r="D2" s="2">
        <v>6687</v>
      </c>
      <c r="E2" s="2">
        <v>12714</v>
      </c>
      <c r="F2" s="3">
        <f>E2/D2</f>
        <v>1.9013010318528487</v>
      </c>
      <c r="G2" s="3">
        <f>AVERAGE(F2:F3)</f>
        <v>1.6832366983636495</v>
      </c>
      <c r="H2" s="6"/>
      <c r="I2" s="2">
        <f t="shared" ref="I2:I21" si="0">(E2*A$45)/(S2*P$2*R$2)</f>
        <v>4418.7758500585487</v>
      </c>
      <c r="J2" s="2">
        <f>_xlfn.QUARTILE.EXC(I2:I13,1)</f>
        <v>4085.2920727450019</v>
      </c>
      <c r="K2" s="5">
        <f>J2/4</f>
        <v>1021.3230181862505</v>
      </c>
      <c r="L2" s="2">
        <f t="shared" ref="L2:L21" si="1">(N2*A$45)/(S2*P$2)</f>
        <v>996003.7108013992</v>
      </c>
      <c r="M2" s="2">
        <f>AVERAGE(L2:L42)</f>
        <v>1078168.3426021021</v>
      </c>
      <c r="N2" s="2">
        <v>16105255</v>
      </c>
      <c r="O2" s="2">
        <v>151900</v>
      </c>
      <c r="P2" s="2">
        <f>AVERAGE(O2:O42)</f>
        <v>174574.75</v>
      </c>
      <c r="Q2" s="4">
        <v>0.1288</v>
      </c>
      <c r="R2" s="4">
        <f>AVERAGE(Q2:Q21)</f>
        <v>0.17793999999999996</v>
      </c>
      <c r="S2" s="2">
        <v>57739</v>
      </c>
    </row>
    <row r="3" spans="1:19" x14ac:dyDescent="0.2">
      <c r="A3" s="12"/>
      <c r="B3" s="6">
        <v>0</v>
      </c>
      <c r="C3" s="1" t="s">
        <v>9</v>
      </c>
      <c r="D3" s="2">
        <v>7049</v>
      </c>
      <c r="E3" s="2">
        <v>10328</v>
      </c>
      <c r="F3" s="3">
        <f>E3/D3</f>
        <v>1.4651723648744504</v>
      </c>
      <c r="G3" s="3"/>
      <c r="H3" s="6"/>
      <c r="I3" s="2">
        <f t="shared" si="0"/>
        <v>4657.1042909470443</v>
      </c>
      <c r="J3" s="2">
        <f>_xlfn.QUARTILE.EXC(I2:I13,2)</f>
        <v>4674.5153964400215</v>
      </c>
      <c r="K3" s="5">
        <f>J3/4</f>
        <v>1168.6288491100054</v>
      </c>
      <c r="L3" s="2">
        <f t="shared" si="1"/>
        <v>993358.46646372962</v>
      </c>
      <c r="M3" s="2"/>
      <c r="N3" s="2">
        <v>12380343</v>
      </c>
      <c r="O3" s="2">
        <v>132300</v>
      </c>
      <c r="P3" s="2"/>
      <c r="Q3" s="4">
        <v>0.16539999999999999</v>
      </c>
      <c r="R3" s="4"/>
      <c r="S3" s="2">
        <v>44503</v>
      </c>
    </row>
    <row r="4" spans="1:19" x14ac:dyDescent="0.2">
      <c r="A4" s="12"/>
      <c r="B4" s="6">
        <v>1</v>
      </c>
      <c r="C4" s="1" t="s">
        <v>10</v>
      </c>
      <c r="D4" s="2">
        <v>21166</v>
      </c>
      <c r="E4" s="2">
        <v>37372</v>
      </c>
      <c r="F4" s="3">
        <f>E4/D4</f>
        <v>1.7656619106113578</v>
      </c>
      <c r="G4" s="3"/>
      <c r="H4" s="8">
        <f t="shared" ref="H4:H21" si="2">F4/G$2</f>
        <v>1.04896828374039</v>
      </c>
      <c r="I4" s="2">
        <f t="shared" si="0"/>
        <v>16139.871574849416</v>
      </c>
      <c r="J4" s="2">
        <f>_xlfn.QUARTILE.EXC(I2:I13,3)</f>
        <v>6606.6983673392715</v>
      </c>
      <c r="K4" s="5">
        <f>J4/4</f>
        <v>1651.6745918348179</v>
      </c>
      <c r="L4" s="2">
        <f t="shared" si="1"/>
        <v>1072435.9220338669</v>
      </c>
      <c r="M4" s="2"/>
      <c r="N4" s="2">
        <v>13955456</v>
      </c>
      <c r="O4" s="2">
        <v>159250</v>
      </c>
      <c r="P4" s="2"/>
      <c r="Q4" s="4">
        <v>0.21050000000000002</v>
      </c>
      <c r="R4" s="4"/>
      <c r="S4" s="2">
        <v>46466</v>
      </c>
    </row>
    <row r="5" spans="1:19" x14ac:dyDescent="0.2">
      <c r="A5" s="12"/>
      <c r="B5" s="6">
        <v>1</v>
      </c>
      <c r="C5" s="1" t="s">
        <v>11</v>
      </c>
      <c r="D5" s="2">
        <v>17242</v>
      </c>
      <c r="E5" s="2">
        <v>28444</v>
      </c>
      <c r="F5" s="3">
        <f t="shared" ref="F5:F21" si="3">E5/D5</f>
        <v>1.6496926110660015</v>
      </c>
      <c r="G5" s="3"/>
      <c r="H5" s="8">
        <f t="shared" si="2"/>
        <v>0.98007167540354978</v>
      </c>
      <c r="I5" s="2">
        <f t="shared" si="0"/>
        <v>13039.575672065768</v>
      </c>
      <c r="J5" s="2"/>
      <c r="K5" s="5"/>
      <c r="L5" s="2">
        <f t="shared" si="1"/>
        <v>1160310.5081191796</v>
      </c>
      <c r="M5" s="2"/>
      <c r="N5" s="2">
        <v>14224200</v>
      </c>
      <c r="O5" s="2">
        <v>139650</v>
      </c>
      <c r="P5" s="2"/>
      <c r="Q5" s="4">
        <v>0.34</v>
      </c>
      <c r="R5" s="4"/>
      <c r="S5" s="2">
        <v>43774</v>
      </c>
    </row>
    <row r="6" spans="1:19" x14ac:dyDescent="0.2">
      <c r="A6" s="12"/>
      <c r="B6" s="6">
        <v>70</v>
      </c>
      <c r="C6" s="1" t="s">
        <v>12</v>
      </c>
      <c r="D6" s="2">
        <v>3426</v>
      </c>
      <c r="E6" s="2">
        <v>6164</v>
      </c>
      <c r="F6" s="3">
        <f t="shared" si="3"/>
        <v>1.7991827203736135</v>
      </c>
      <c r="G6" s="3"/>
      <c r="H6" s="8">
        <f t="shared" si="2"/>
        <v>1.0688827793041111</v>
      </c>
      <c r="I6" s="2">
        <f t="shared" si="0"/>
        <v>3469.6042129469779</v>
      </c>
      <c r="J6" s="2"/>
      <c r="K6" s="5"/>
      <c r="L6" s="2">
        <f t="shared" si="1"/>
        <v>975527.77401586971</v>
      </c>
      <c r="M6" s="2"/>
      <c r="N6" s="2">
        <v>9739771</v>
      </c>
      <c r="O6" s="2">
        <v>164150</v>
      </c>
      <c r="P6" s="2"/>
      <c r="Q6" s="4">
        <v>0.1469</v>
      </c>
      <c r="R6" s="4"/>
      <c r="S6" s="2">
        <v>35651</v>
      </c>
    </row>
    <row r="7" spans="1:19" x14ac:dyDescent="0.2">
      <c r="A7" s="12"/>
      <c r="B7" s="6">
        <v>70</v>
      </c>
      <c r="C7" s="1" t="s">
        <v>13</v>
      </c>
      <c r="D7" s="2">
        <v>5668</v>
      </c>
      <c r="E7" s="2">
        <v>11438</v>
      </c>
      <c r="F7" s="3">
        <f t="shared" si="3"/>
        <v>2.0179957657021879</v>
      </c>
      <c r="G7" s="3"/>
      <c r="H7" s="8">
        <f t="shared" si="2"/>
        <v>1.1988781896592278</v>
      </c>
      <c r="I7" s="2">
        <f t="shared" si="0"/>
        <v>6662.5009238923385</v>
      </c>
      <c r="J7" s="2"/>
      <c r="K7" s="5"/>
      <c r="L7" s="2">
        <f t="shared" si="1"/>
        <v>1062096.4435384832</v>
      </c>
      <c r="M7" s="2"/>
      <c r="N7" s="2">
        <v>10247152</v>
      </c>
      <c r="O7" s="2">
        <v>143325</v>
      </c>
      <c r="P7" s="2"/>
      <c r="Q7" s="4">
        <v>0.2082</v>
      </c>
      <c r="R7" s="4"/>
      <c r="S7" s="2">
        <v>34451</v>
      </c>
    </row>
    <row r="8" spans="1:19" x14ac:dyDescent="0.2">
      <c r="A8" s="12"/>
      <c r="B8" s="6">
        <v>291</v>
      </c>
      <c r="C8" s="1" t="s">
        <v>14</v>
      </c>
      <c r="D8" s="2">
        <v>6176</v>
      </c>
      <c r="E8" s="2">
        <v>10524</v>
      </c>
      <c r="F8" s="3">
        <f t="shared" si="3"/>
        <v>1.7040155440414508</v>
      </c>
      <c r="G8" s="3"/>
      <c r="H8" s="8">
        <f t="shared" si="2"/>
        <v>1.012344577383562</v>
      </c>
      <c r="I8" s="2">
        <f t="shared" si="0"/>
        <v>4691.9265019329978</v>
      </c>
      <c r="J8" s="2"/>
      <c r="K8" s="5"/>
      <c r="L8" s="2">
        <f t="shared" si="1"/>
        <v>1029662.9454826618</v>
      </c>
      <c r="M8" s="2"/>
      <c r="N8" s="2">
        <v>12979296</v>
      </c>
      <c r="O8" s="2">
        <v>117967.5</v>
      </c>
      <c r="P8" s="2"/>
      <c r="Q8" s="4">
        <v>0.1537</v>
      </c>
      <c r="R8" s="4"/>
      <c r="S8" s="2">
        <v>45011</v>
      </c>
    </row>
    <row r="9" spans="1:19" x14ac:dyDescent="0.2">
      <c r="A9" s="12"/>
      <c r="B9" s="6">
        <v>291</v>
      </c>
      <c r="C9" s="1" t="s">
        <v>15</v>
      </c>
      <c r="D9" s="2">
        <v>5892</v>
      </c>
      <c r="E9" s="2">
        <v>11505</v>
      </c>
      <c r="F9" s="3">
        <f t="shared" si="3"/>
        <v>1.9526476578411405</v>
      </c>
      <c r="G9" s="3"/>
      <c r="H9" s="8">
        <f t="shared" si="2"/>
        <v>1.1600553028218774</v>
      </c>
      <c r="I9" s="2">
        <f t="shared" si="0"/>
        <v>6439.2906976800696</v>
      </c>
      <c r="J9" s="2"/>
      <c r="K9" s="5"/>
      <c r="L9" s="2">
        <f t="shared" si="1"/>
        <v>1185378.5245626827</v>
      </c>
      <c r="M9" s="2"/>
      <c r="N9" s="2">
        <v>11902332</v>
      </c>
      <c r="O9" s="2">
        <v>137200</v>
      </c>
      <c r="P9" s="2"/>
      <c r="Q9" s="4">
        <v>0.18079999999999999</v>
      </c>
      <c r="R9" s="4"/>
      <c r="S9" s="2">
        <v>35854</v>
      </c>
    </row>
    <row r="10" spans="1:19" x14ac:dyDescent="0.2">
      <c r="A10" s="12"/>
      <c r="B10" s="6">
        <v>658</v>
      </c>
      <c r="C10" s="1" t="s">
        <v>16</v>
      </c>
      <c r="D10" s="2">
        <v>3939</v>
      </c>
      <c r="E10" s="2">
        <v>7519</v>
      </c>
      <c r="F10" s="3">
        <f t="shared" si="3"/>
        <v>1.9088601167809089</v>
      </c>
      <c r="G10" s="3"/>
      <c r="H10" s="8">
        <f t="shared" si="2"/>
        <v>1.1340414088146951</v>
      </c>
      <c r="I10" s="2">
        <f t="shared" si="0"/>
        <v>2677.6584962357351</v>
      </c>
      <c r="J10" s="2"/>
      <c r="K10" s="5"/>
      <c r="L10" s="2">
        <f t="shared" si="1"/>
        <v>828562.10594125371</v>
      </c>
      <c r="M10" s="2"/>
      <c r="N10" s="2">
        <v>13075442</v>
      </c>
      <c r="O10" s="2">
        <v>210700</v>
      </c>
      <c r="P10" s="2"/>
      <c r="Q10" s="4">
        <v>9.9600000000000008E-2</v>
      </c>
      <c r="R10" s="4"/>
      <c r="S10" s="2">
        <v>56350</v>
      </c>
    </row>
    <row r="11" spans="1:19" x14ac:dyDescent="0.2">
      <c r="A11" s="12"/>
      <c r="B11" s="6">
        <v>658</v>
      </c>
      <c r="C11" s="1" t="s">
        <v>17</v>
      </c>
      <c r="D11" s="2">
        <v>7066</v>
      </c>
      <c r="E11" s="2">
        <v>13602</v>
      </c>
      <c r="F11" s="3">
        <f t="shared" si="3"/>
        <v>1.9249929238607415</v>
      </c>
      <c r="G11" s="3"/>
      <c r="H11" s="8">
        <f t="shared" si="2"/>
        <v>1.143625804815279</v>
      </c>
      <c r="I11" s="2">
        <f t="shared" si="0"/>
        <v>6324.8555116722928</v>
      </c>
      <c r="J11" s="2"/>
      <c r="K11" s="5"/>
      <c r="L11" s="2">
        <f t="shared" si="1"/>
        <v>1089937.7595746932</v>
      </c>
      <c r="M11" s="2"/>
      <c r="N11" s="2">
        <v>13172866</v>
      </c>
      <c r="O11" s="2">
        <v>159250</v>
      </c>
      <c r="P11" s="2"/>
      <c r="Q11" s="4">
        <v>0.10469999999999999</v>
      </c>
      <c r="R11" s="4"/>
      <c r="S11" s="2">
        <v>43156</v>
      </c>
    </row>
    <row r="12" spans="1:19" x14ac:dyDescent="0.2">
      <c r="A12" s="12"/>
      <c r="B12" s="6">
        <v>1000</v>
      </c>
      <c r="C12" s="1" t="s">
        <v>18</v>
      </c>
      <c r="D12" s="2">
        <v>6993</v>
      </c>
      <c r="E12" s="2">
        <v>9831</v>
      </c>
      <c r="F12" s="3">
        <f t="shared" si="3"/>
        <v>1.4058344058344059</v>
      </c>
      <c r="G12" s="3"/>
      <c r="H12" s="8">
        <f t="shared" si="2"/>
        <v>0.83519709806771747</v>
      </c>
      <c r="I12" s="2">
        <f t="shared" si="0"/>
        <v>4638.6471276306447</v>
      </c>
      <c r="J12" s="2"/>
      <c r="K12" s="5"/>
      <c r="L12" s="2">
        <f t="shared" si="1"/>
        <v>1153642.4189982463</v>
      </c>
      <c r="M12" s="2"/>
      <c r="N12" s="2">
        <v>13740546</v>
      </c>
      <c r="O12" s="2">
        <v>203350</v>
      </c>
      <c r="P12" s="2"/>
      <c r="Q12" s="4">
        <v>0.1678</v>
      </c>
      <c r="R12" s="4"/>
      <c r="S12" s="2">
        <v>42530</v>
      </c>
    </row>
    <row r="13" spans="1:19" x14ac:dyDescent="0.2">
      <c r="A13" s="12"/>
      <c r="B13" s="6">
        <v>1000</v>
      </c>
      <c r="C13" s="1" t="s">
        <v>19</v>
      </c>
      <c r="D13" s="2">
        <v>10187</v>
      </c>
      <c r="E13" s="2">
        <v>13621</v>
      </c>
      <c r="F13" s="3">
        <f t="shared" si="3"/>
        <v>1.3370962992048689</v>
      </c>
      <c r="G13" s="3"/>
      <c r="H13" s="8">
        <f t="shared" si="2"/>
        <v>0.7943602349596588</v>
      </c>
      <c r="I13" s="2">
        <f t="shared" si="0"/>
        <v>3974.1308136404859</v>
      </c>
      <c r="J13" s="2"/>
      <c r="K13" s="5"/>
      <c r="L13" s="2">
        <f t="shared" si="1"/>
        <v>723303.43765967374</v>
      </c>
      <c r="M13" s="2"/>
      <c r="N13" s="2">
        <v>13932010</v>
      </c>
      <c r="O13" s="2">
        <v>171500</v>
      </c>
      <c r="P13" s="2"/>
      <c r="Q13" s="4">
        <v>0.21189999999999998</v>
      </c>
      <c r="R13" s="4"/>
      <c r="S13" s="2">
        <v>68779</v>
      </c>
    </row>
    <row r="14" spans="1:19" x14ac:dyDescent="0.2">
      <c r="A14" s="12"/>
      <c r="B14" s="6">
        <v>1661</v>
      </c>
      <c r="C14" s="1" t="s">
        <v>25</v>
      </c>
      <c r="D14" s="2">
        <v>5069</v>
      </c>
      <c r="E14" s="2">
        <v>8052</v>
      </c>
      <c r="F14" s="3">
        <f t="shared" si="3"/>
        <v>1.5884789899388438</v>
      </c>
      <c r="G14" s="3"/>
      <c r="H14" s="8">
        <f t="shared" si="2"/>
        <v>0.9437050603061804</v>
      </c>
      <c r="I14" s="2">
        <f t="shared" si="0"/>
        <v>7106.5632720559524</v>
      </c>
      <c r="J14" s="2"/>
      <c r="K14" s="5"/>
      <c r="L14" s="2">
        <f t="shared" si="1"/>
        <v>1846629.0851161967</v>
      </c>
      <c r="M14" s="2"/>
      <c r="N14" s="2">
        <v>11758454</v>
      </c>
      <c r="O14" s="2">
        <v>186200</v>
      </c>
      <c r="P14" s="2"/>
      <c r="Q14" s="4">
        <v>0.1648</v>
      </c>
      <c r="R14" s="4"/>
      <c r="S14" s="2">
        <v>22737</v>
      </c>
    </row>
    <row r="15" spans="1:19" x14ac:dyDescent="0.2">
      <c r="A15" s="12"/>
      <c r="B15" s="6">
        <v>1661</v>
      </c>
      <c r="C15" s="1" t="s">
        <v>20</v>
      </c>
      <c r="D15" s="2">
        <v>10899</v>
      </c>
      <c r="E15" s="2">
        <v>19277</v>
      </c>
      <c r="F15" s="3">
        <f t="shared" si="3"/>
        <v>1.7686943756307918</v>
      </c>
      <c r="G15" s="3"/>
      <c r="H15" s="8">
        <f t="shared" si="2"/>
        <v>1.0507698515308153</v>
      </c>
      <c r="I15" s="2">
        <f t="shared" si="0"/>
        <v>8979.929726657303</v>
      </c>
      <c r="J15" s="2"/>
      <c r="K15" s="5"/>
      <c r="L15" s="2">
        <f t="shared" si="1"/>
        <v>1054652.2948706979</v>
      </c>
      <c r="M15" s="2"/>
      <c r="N15" s="2">
        <v>12723372</v>
      </c>
      <c r="O15" s="2">
        <v>134750</v>
      </c>
      <c r="P15" s="2"/>
      <c r="Q15" s="4">
        <v>0.25310000000000005</v>
      </c>
      <c r="R15" s="4"/>
      <c r="S15" s="2">
        <v>43078</v>
      </c>
    </row>
    <row r="16" spans="1:19" x14ac:dyDescent="0.2">
      <c r="A16" s="12"/>
      <c r="B16" s="6">
        <v>3657</v>
      </c>
      <c r="C16" s="1" t="s">
        <v>21</v>
      </c>
      <c r="D16" s="2">
        <v>5131</v>
      </c>
      <c r="E16" s="2">
        <v>3786</v>
      </c>
      <c r="F16" s="3">
        <f t="shared" si="3"/>
        <v>0.73786786201520171</v>
      </c>
      <c r="G16" s="3"/>
      <c r="H16" s="8">
        <f t="shared" si="2"/>
        <v>0.43836250880967387</v>
      </c>
      <c r="I16" s="2">
        <f t="shared" si="0"/>
        <v>1356.4266247448643</v>
      </c>
      <c r="J16" s="2"/>
      <c r="K16" s="5"/>
      <c r="L16" s="2">
        <f t="shared" si="1"/>
        <v>963659.12067679549</v>
      </c>
      <c r="M16" s="2"/>
      <c r="N16" s="2">
        <v>15115905</v>
      </c>
      <c r="O16" s="2">
        <v>90405</v>
      </c>
      <c r="P16" s="2"/>
      <c r="Q16" s="4">
        <v>0.13009999999999999</v>
      </c>
      <c r="R16" s="4"/>
      <c r="S16" s="2">
        <v>56011</v>
      </c>
    </row>
    <row r="17" spans="1:19" x14ac:dyDescent="0.2">
      <c r="A17" s="12"/>
      <c r="B17" s="6">
        <v>3657</v>
      </c>
      <c r="C17" s="1" t="s">
        <v>22</v>
      </c>
      <c r="D17" s="2">
        <v>9159</v>
      </c>
      <c r="E17" s="2">
        <v>9078</v>
      </c>
      <c r="F17" s="3">
        <f t="shared" si="3"/>
        <v>0.99115623976416645</v>
      </c>
      <c r="G17" s="3"/>
      <c r="H17" s="8">
        <f t="shared" si="2"/>
        <v>0.58883949044582629</v>
      </c>
      <c r="I17" s="2">
        <f t="shared" si="0"/>
        <v>4796.2451339532054</v>
      </c>
      <c r="J17" s="2"/>
      <c r="K17" s="5"/>
      <c r="L17" s="2">
        <f t="shared" si="1"/>
        <v>1088052.5488152502</v>
      </c>
      <c r="M17" s="2"/>
      <c r="N17" s="2">
        <v>11573510</v>
      </c>
      <c r="O17" s="2">
        <v>164150</v>
      </c>
      <c r="P17" s="2"/>
      <c r="Q17" s="4">
        <v>0.24719999999999998</v>
      </c>
      <c r="R17" s="4"/>
      <c r="S17" s="2">
        <v>37982</v>
      </c>
    </row>
    <row r="18" spans="1:19" x14ac:dyDescent="0.2">
      <c r="A18" s="12"/>
      <c r="B18" s="6">
        <v>5940</v>
      </c>
      <c r="C18" s="1" t="s">
        <v>23</v>
      </c>
      <c r="D18" s="2">
        <v>6919</v>
      </c>
      <c r="E18" s="2">
        <v>2643</v>
      </c>
      <c r="F18" s="3">
        <f t="shared" si="3"/>
        <v>0.38199161728573494</v>
      </c>
      <c r="G18" s="3"/>
      <c r="H18" s="8">
        <f t="shared" si="2"/>
        <v>0.2269387410915448</v>
      </c>
      <c r="I18" s="2">
        <f t="shared" si="0"/>
        <v>922.71892116589618</v>
      </c>
      <c r="J18" s="2"/>
      <c r="K18" s="5"/>
      <c r="L18" s="2">
        <f t="shared" si="1"/>
        <v>992814.38840968104</v>
      </c>
      <c r="M18" s="2"/>
      <c r="N18" s="2">
        <v>15981672</v>
      </c>
      <c r="O18" s="2">
        <v>126175</v>
      </c>
      <c r="P18" s="2"/>
      <c r="Q18" s="4">
        <v>0.1542</v>
      </c>
      <c r="R18" s="4"/>
      <c r="S18" s="2">
        <v>57480</v>
      </c>
    </row>
    <row r="19" spans="1:19" x14ac:dyDescent="0.2">
      <c r="A19" s="12"/>
      <c r="B19" s="6">
        <v>5940</v>
      </c>
      <c r="C19" s="1" t="s">
        <v>24</v>
      </c>
      <c r="D19" s="2">
        <v>8025</v>
      </c>
      <c r="E19" s="2">
        <v>3996</v>
      </c>
      <c r="F19" s="3">
        <f t="shared" si="3"/>
        <v>0.49794392523364484</v>
      </c>
      <c r="G19" s="3"/>
      <c r="H19" s="8">
        <f t="shared" si="2"/>
        <v>0.29582525483060024</v>
      </c>
      <c r="I19" s="2">
        <f t="shared" si="0"/>
        <v>1640.5267072093936</v>
      </c>
      <c r="J19" s="2"/>
      <c r="K19" s="5"/>
      <c r="L19" s="2">
        <f t="shared" si="1"/>
        <v>925955.2561710577</v>
      </c>
      <c r="M19" s="2"/>
      <c r="N19" s="2">
        <v>12675310</v>
      </c>
      <c r="O19" s="2">
        <v>183750</v>
      </c>
      <c r="P19" s="2"/>
      <c r="Q19" s="4">
        <v>0.2339</v>
      </c>
      <c r="R19" s="4"/>
      <c r="S19" s="2">
        <v>48880</v>
      </c>
    </row>
    <row r="20" spans="1:19" x14ac:dyDescent="0.2">
      <c r="A20" s="12"/>
      <c r="B20" s="6">
        <v>6572</v>
      </c>
      <c r="C20" s="1" t="s">
        <v>26</v>
      </c>
      <c r="D20" s="2">
        <v>3482</v>
      </c>
      <c r="E20" s="2">
        <v>2269</v>
      </c>
      <c r="F20" s="3">
        <f t="shared" si="3"/>
        <v>0.65163699023549682</v>
      </c>
      <c r="G20" s="3"/>
      <c r="H20" s="8">
        <f t="shared" si="2"/>
        <v>0.38713330743619279</v>
      </c>
      <c r="I20" s="2">
        <f t="shared" si="0"/>
        <v>1127.5497007978745</v>
      </c>
      <c r="J20" s="2"/>
      <c r="K20" s="5"/>
      <c r="L20" s="2">
        <f t="shared" si="1"/>
        <v>1132609.3524632524</v>
      </c>
      <c r="M20" s="2"/>
      <c r="N20" s="2">
        <v>12808709</v>
      </c>
      <c r="O20" s="2">
        <v>166600</v>
      </c>
      <c r="P20" s="2"/>
      <c r="Q20" s="4">
        <v>9.0400000000000008E-2</v>
      </c>
      <c r="R20" s="4"/>
      <c r="S20" s="2">
        <v>40382</v>
      </c>
    </row>
    <row r="21" spans="1:19" x14ac:dyDescent="0.2">
      <c r="A21" s="12"/>
      <c r="B21" s="6">
        <v>6572</v>
      </c>
      <c r="C21" s="1" t="s">
        <v>27</v>
      </c>
      <c r="D21" s="2">
        <v>4088</v>
      </c>
      <c r="E21" s="2">
        <v>2385</v>
      </c>
      <c r="F21" s="3">
        <f t="shared" si="3"/>
        <v>0.5834148727984344</v>
      </c>
      <c r="G21" s="3"/>
      <c r="H21" s="8">
        <f t="shared" si="2"/>
        <v>0.34660299015913709</v>
      </c>
      <c r="I21" s="2">
        <f t="shared" si="0"/>
        <v>818.18447830361833</v>
      </c>
      <c r="J21" s="2"/>
      <c r="K21" s="5"/>
      <c r="L21" s="2">
        <f t="shared" si="1"/>
        <v>863408.21962887561</v>
      </c>
      <c r="M21" s="2"/>
      <c r="N21" s="2">
        <v>14144244</v>
      </c>
      <c r="O21" s="2">
        <v>177625</v>
      </c>
      <c r="P21" s="2"/>
      <c r="Q21" s="4">
        <v>0.1668</v>
      </c>
      <c r="R21" s="4"/>
      <c r="S21" s="2">
        <v>58496</v>
      </c>
    </row>
    <row r="22" spans="1:19" x14ac:dyDescent="0.2">
      <c r="B22" s="6"/>
      <c r="C22" s="1"/>
      <c r="D22" s="2"/>
      <c r="E22" s="2"/>
      <c r="F22" s="3"/>
      <c r="G22" s="3"/>
      <c r="H22" s="8"/>
      <c r="I22" s="2"/>
      <c r="J22" s="2"/>
      <c r="K22" s="5"/>
      <c r="L22" s="2"/>
      <c r="M22" s="2"/>
      <c r="O22" s="2"/>
      <c r="P22" s="2"/>
      <c r="Q22" s="4"/>
      <c r="R22" s="4"/>
      <c r="S22" s="2"/>
    </row>
    <row r="23" spans="1:19" x14ac:dyDescent="0.2">
      <c r="A23" s="12" t="s">
        <v>3</v>
      </c>
      <c r="B23" s="6">
        <v>0</v>
      </c>
      <c r="C23" s="1" t="s">
        <v>8</v>
      </c>
      <c r="D23" s="2">
        <v>1359</v>
      </c>
      <c r="E23" s="2">
        <v>796</v>
      </c>
      <c r="F23" s="3">
        <f>E23/D23</f>
        <v>0.58572479764532748</v>
      </c>
      <c r="G23" s="3">
        <f>AVERAGE(F23:F24)</f>
        <v>0.50039071327969242</v>
      </c>
      <c r="H23" s="8"/>
      <c r="I23" s="2">
        <f t="shared" ref="I23:I42" si="4">(E23*A$45)/(S23*P$2*R$23)</f>
        <v>953.63008868305656</v>
      </c>
      <c r="J23" s="2">
        <f>_xlfn.QUARTILE.EXC(I23:I32,1)</f>
        <v>937.63128632420376</v>
      </c>
      <c r="K23" s="5">
        <f>J23/4</f>
        <v>234.40782158105094</v>
      </c>
      <c r="L23" s="2">
        <f t="shared" ref="L23:L42" si="5">(N23*A$45)/(S23*P$2)</f>
        <v>1286008.6534194171</v>
      </c>
      <c r="M23" s="2"/>
      <c r="N23" s="2">
        <v>17416048</v>
      </c>
      <c r="O23" s="2">
        <v>213150</v>
      </c>
      <c r="P23" s="2"/>
      <c r="Q23" s="4">
        <v>4.6799999999999994E-2</v>
      </c>
      <c r="R23" s="4">
        <f>AVERAGE(Q23:Q42)</f>
        <v>6.1635000000000009E-2</v>
      </c>
      <c r="S23" s="2">
        <v>48358</v>
      </c>
    </row>
    <row r="24" spans="1:19" x14ac:dyDescent="0.2">
      <c r="A24" s="12"/>
      <c r="B24" s="6">
        <v>0</v>
      </c>
      <c r="C24" s="1" t="s">
        <v>9</v>
      </c>
      <c r="D24" s="2">
        <v>1501</v>
      </c>
      <c r="E24" s="2">
        <v>623</v>
      </c>
      <c r="F24" s="3">
        <f>E24/D24</f>
        <v>0.41505662891405731</v>
      </c>
      <c r="G24" s="3"/>
      <c r="H24" s="8"/>
      <c r="I24" s="2">
        <f t="shared" si="4"/>
        <v>962.40361424946843</v>
      </c>
      <c r="J24" s="2">
        <f>_xlfn.QUARTILE.EXC(I23:I32,2)</f>
        <v>1064.4815626173704</v>
      </c>
      <c r="K24" s="5">
        <f>J24/4</f>
        <v>266.1203906543426</v>
      </c>
      <c r="L24" s="2">
        <f t="shared" si="5"/>
        <v>1146057.8096339763</v>
      </c>
      <c r="M24" s="2"/>
      <c r="N24" s="2">
        <v>12036769</v>
      </c>
      <c r="O24" s="2">
        <v>117967.5</v>
      </c>
      <c r="P24" s="2"/>
      <c r="Q24" s="4">
        <v>6.9199999999999998E-2</v>
      </c>
      <c r="R24" s="4"/>
      <c r="S24" s="2">
        <v>37503</v>
      </c>
    </row>
    <row r="25" spans="1:19" x14ac:dyDescent="0.2">
      <c r="A25" s="12"/>
      <c r="B25" s="6">
        <v>1</v>
      </c>
      <c r="C25" s="1" t="s">
        <v>10</v>
      </c>
      <c r="D25" s="2">
        <v>4670</v>
      </c>
      <c r="E25" s="2">
        <v>2624</v>
      </c>
      <c r="F25" s="3">
        <f>E25/D25</f>
        <v>0.5618843683083512</v>
      </c>
      <c r="G25" s="3"/>
      <c r="H25" s="8">
        <f t="shared" ref="H25:H42" si="6">F25/G$23</f>
        <v>1.1228912795475623</v>
      </c>
      <c r="I25" s="2">
        <f t="shared" si="4"/>
        <v>3357.5415509332256</v>
      </c>
      <c r="J25" s="2">
        <f>_xlfn.QUARTILE.EXC(I23:I32,3)</f>
        <v>2293.9179879714038</v>
      </c>
      <c r="K25" s="5">
        <f>J25/4</f>
        <v>573.47949699285095</v>
      </c>
      <c r="L25" s="2">
        <f t="shared" si="5"/>
        <v>1091856.0330274962</v>
      </c>
      <c r="M25" s="2"/>
      <c r="N25" s="2">
        <v>13844600</v>
      </c>
      <c r="O25" s="2">
        <v>128625</v>
      </c>
      <c r="P25" s="2"/>
      <c r="Q25" s="4">
        <v>5.6500000000000002E-2</v>
      </c>
      <c r="R25" s="4"/>
      <c r="S25" s="2">
        <v>45277</v>
      </c>
    </row>
    <row r="26" spans="1:19" x14ac:dyDescent="0.2">
      <c r="A26" s="12"/>
      <c r="B26" s="6">
        <v>1</v>
      </c>
      <c r="C26" s="1" t="s">
        <v>11</v>
      </c>
      <c r="D26" s="2">
        <v>3547</v>
      </c>
      <c r="E26" s="2">
        <v>2458</v>
      </c>
      <c r="F26" s="3">
        <f t="shared" ref="F26:F42" si="7">E26/D26</f>
        <v>0.69297998308429654</v>
      </c>
      <c r="G26" s="3"/>
      <c r="H26" s="8">
        <f t="shared" si="6"/>
        <v>1.3848777858852004</v>
      </c>
      <c r="I26" s="2">
        <f t="shared" si="4"/>
        <v>3885.9961058718222</v>
      </c>
      <c r="J26" s="2"/>
      <c r="K26" s="5"/>
      <c r="L26" s="2">
        <f t="shared" si="5"/>
        <v>1052399.8231803956</v>
      </c>
      <c r="M26" s="2"/>
      <c r="N26" s="2">
        <v>10800227</v>
      </c>
      <c r="O26" s="2">
        <v>200900</v>
      </c>
      <c r="P26" s="2"/>
      <c r="Q26" s="4">
        <v>0.1341</v>
      </c>
      <c r="R26" s="4"/>
      <c r="S26" s="2">
        <v>36645</v>
      </c>
    </row>
    <row r="27" spans="1:19" x14ac:dyDescent="0.2">
      <c r="A27" s="12"/>
      <c r="B27" s="6">
        <v>70</v>
      </c>
      <c r="C27" s="1" t="s">
        <v>12</v>
      </c>
      <c r="D27" s="2">
        <v>1006</v>
      </c>
      <c r="E27" s="2">
        <v>420</v>
      </c>
      <c r="F27" s="3">
        <f t="shared" si="7"/>
        <v>0.41749502982107356</v>
      </c>
      <c r="G27" s="3"/>
      <c r="H27" s="8">
        <f t="shared" si="6"/>
        <v>0.83433808570247292</v>
      </c>
      <c r="I27" s="2">
        <f t="shared" si="4"/>
        <v>642.5916358845144</v>
      </c>
      <c r="J27" s="2"/>
      <c r="K27" s="5"/>
      <c r="L27" s="2">
        <f t="shared" si="5"/>
        <v>1123880.5800741478</v>
      </c>
      <c r="M27" s="2"/>
      <c r="N27" s="2">
        <v>11918099</v>
      </c>
      <c r="O27" s="2">
        <v>158025</v>
      </c>
      <c r="P27" s="2"/>
      <c r="Q27" s="4">
        <v>4.6399999999999997E-2</v>
      </c>
      <c r="R27" s="4"/>
      <c r="S27" s="2">
        <v>37866</v>
      </c>
    </row>
    <row r="28" spans="1:19" x14ac:dyDescent="0.2">
      <c r="A28" s="12"/>
      <c r="B28" s="6">
        <v>70</v>
      </c>
      <c r="C28" s="1" t="s">
        <v>13</v>
      </c>
      <c r="D28" s="2">
        <v>1365</v>
      </c>
      <c r="E28" s="2">
        <v>615</v>
      </c>
      <c r="F28" s="3">
        <f t="shared" si="7"/>
        <v>0.45054945054945056</v>
      </c>
      <c r="G28" s="3"/>
      <c r="H28" s="8">
        <f t="shared" si="6"/>
        <v>0.90039530829105696</v>
      </c>
      <c r="I28" s="2">
        <f t="shared" si="4"/>
        <v>1012.9225000106852</v>
      </c>
      <c r="J28" s="2"/>
      <c r="K28" s="5"/>
      <c r="L28" s="2">
        <f t="shared" si="5"/>
        <v>1187725.5776437968</v>
      </c>
      <c r="M28" s="2"/>
      <c r="N28" s="2">
        <v>11700047</v>
      </c>
      <c r="O28" s="2">
        <v>160475</v>
      </c>
      <c r="P28" s="2"/>
      <c r="Q28" s="4">
        <v>6.7500000000000004E-2</v>
      </c>
      <c r="R28" s="4"/>
      <c r="S28" s="2">
        <v>35175</v>
      </c>
    </row>
    <row r="29" spans="1:19" x14ac:dyDescent="0.2">
      <c r="A29" s="12"/>
      <c r="B29" s="6">
        <v>291</v>
      </c>
      <c r="C29" s="1" t="s">
        <v>14</v>
      </c>
      <c r="D29" s="2">
        <v>1033</v>
      </c>
      <c r="E29" s="2">
        <v>651</v>
      </c>
      <c r="F29" s="3">
        <f t="shared" si="7"/>
        <v>0.63020329138431752</v>
      </c>
      <c r="G29" s="3"/>
      <c r="H29" s="8">
        <f t="shared" si="6"/>
        <v>1.2594224366271694</v>
      </c>
      <c r="I29" s="2">
        <f t="shared" si="4"/>
        <v>889.63487924764547</v>
      </c>
      <c r="J29" s="2"/>
      <c r="K29" s="5"/>
      <c r="L29" s="2">
        <f t="shared" si="5"/>
        <v>1007716.8910395096</v>
      </c>
      <c r="M29" s="2"/>
      <c r="N29" s="2">
        <v>11964108</v>
      </c>
      <c r="O29" s="2">
        <v>142100</v>
      </c>
      <c r="P29" s="2"/>
      <c r="Q29" s="4">
        <v>5.3600000000000002E-2</v>
      </c>
      <c r="R29" s="4"/>
      <c r="S29" s="2">
        <v>42394</v>
      </c>
    </row>
    <row r="30" spans="1:19" x14ac:dyDescent="0.2">
      <c r="A30" s="12"/>
      <c r="B30" s="6">
        <v>291</v>
      </c>
      <c r="C30" s="1" t="s">
        <v>15</v>
      </c>
      <c r="D30" s="2">
        <v>1359</v>
      </c>
      <c r="E30" s="2">
        <v>581</v>
      </c>
      <c r="F30" s="3">
        <f t="shared" si="7"/>
        <v>0.42752023546725532</v>
      </c>
      <c r="G30" s="3"/>
      <c r="H30" s="8">
        <f t="shared" si="6"/>
        <v>0.85437284130469804</v>
      </c>
      <c r="I30" s="2">
        <f t="shared" si="4"/>
        <v>1116.0406252240555</v>
      </c>
      <c r="J30" s="2"/>
      <c r="K30" s="5"/>
      <c r="L30" s="2">
        <f t="shared" si="5"/>
        <v>1363035.0573668284</v>
      </c>
      <c r="M30" s="2"/>
      <c r="N30" s="2">
        <v>11512662</v>
      </c>
      <c r="O30" s="2">
        <v>165375</v>
      </c>
      <c r="P30" s="2"/>
      <c r="Q30" s="4">
        <v>7.2099999999999997E-2</v>
      </c>
      <c r="R30" s="4"/>
      <c r="S30" s="2">
        <v>30160</v>
      </c>
    </row>
    <row r="31" spans="1:19" x14ac:dyDescent="0.2">
      <c r="A31" s="12"/>
      <c r="B31" s="6">
        <v>658</v>
      </c>
      <c r="C31" s="1" t="s">
        <v>16</v>
      </c>
      <c r="D31" s="2">
        <v>4227</v>
      </c>
      <c r="E31" s="2">
        <v>1562</v>
      </c>
      <c r="F31" s="3">
        <f t="shared" si="7"/>
        <v>0.36952921693872726</v>
      </c>
      <c r="G31" s="3"/>
      <c r="H31" s="8">
        <f t="shared" si="6"/>
        <v>0.73848136492529115</v>
      </c>
      <c r="I31" s="2">
        <f t="shared" si="4"/>
        <v>1939.376800317463</v>
      </c>
      <c r="J31" s="2"/>
      <c r="K31" s="5"/>
      <c r="L31" s="2">
        <f t="shared" si="5"/>
        <v>1082763.5005311999</v>
      </c>
      <c r="M31" s="2"/>
      <c r="N31" s="2">
        <v>14148977</v>
      </c>
      <c r="O31" s="2">
        <v>189875</v>
      </c>
      <c r="P31" s="2"/>
      <c r="Q31" s="4">
        <v>2.7900000000000001E-2</v>
      </c>
      <c r="R31" s="4"/>
      <c r="S31" s="2">
        <v>46661</v>
      </c>
    </row>
    <row r="32" spans="1:19" x14ac:dyDescent="0.2">
      <c r="A32" s="12"/>
      <c r="B32" s="6">
        <v>658</v>
      </c>
      <c r="C32" s="1" t="s">
        <v>17</v>
      </c>
      <c r="D32" s="2">
        <v>3094</v>
      </c>
      <c r="E32" s="2">
        <v>1226</v>
      </c>
      <c r="F32" s="3">
        <f t="shared" si="7"/>
        <v>0.39625080801551388</v>
      </c>
      <c r="G32" s="3"/>
      <c r="H32" s="8">
        <f t="shared" si="6"/>
        <v>0.79188281776530545</v>
      </c>
      <c r="I32" s="2">
        <f t="shared" si="4"/>
        <v>1799.4821760809384</v>
      </c>
      <c r="J32" s="2"/>
      <c r="K32" s="5"/>
      <c r="L32" s="2">
        <f t="shared" si="5"/>
        <v>1173887.8878579605</v>
      </c>
      <c r="M32" s="2"/>
      <c r="N32" s="2">
        <v>12976039</v>
      </c>
      <c r="O32" s="2">
        <v>200900</v>
      </c>
      <c r="P32" s="2"/>
      <c r="Q32" s="4">
        <v>5.8700000000000002E-2</v>
      </c>
      <c r="R32" s="4"/>
      <c r="S32" s="2">
        <v>39471</v>
      </c>
    </row>
    <row r="33" spans="1:19" x14ac:dyDescent="0.2">
      <c r="A33" s="12"/>
      <c r="B33" s="6">
        <v>1000</v>
      </c>
      <c r="C33" s="1" t="s">
        <v>18</v>
      </c>
      <c r="D33" s="2">
        <v>4914</v>
      </c>
      <c r="E33" s="2">
        <v>1393</v>
      </c>
      <c r="F33" s="3">
        <f t="shared" si="7"/>
        <v>0.28347578347578345</v>
      </c>
      <c r="G33" s="3"/>
      <c r="H33" s="8">
        <f t="shared" si="6"/>
        <v>0.56650888186515003</v>
      </c>
      <c r="I33" s="2">
        <f t="shared" si="4"/>
        <v>1850.2929360770518</v>
      </c>
      <c r="J33" s="2"/>
      <c r="K33" s="5"/>
      <c r="L33" s="2">
        <f t="shared" si="5"/>
        <v>1188410.6813170169</v>
      </c>
      <c r="M33" s="2"/>
      <c r="N33" s="2">
        <v>14516094</v>
      </c>
      <c r="O33" s="2">
        <v>187425</v>
      </c>
      <c r="P33" s="2"/>
      <c r="Q33" s="4">
        <v>2.87E-2</v>
      </c>
      <c r="R33" s="4"/>
      <c r="S33" s="2">
        <v>43616</v>
      </c>
    </row>
    <row r="34" spans="1:19" x14ac:dyDescent="0.2">
      <c r="A34" s="12"/>
      <c r="B34" s="6">
        <v>1000</v>
      </c>
      <c r="C34" s="1" t="s">
        <v>19</v>
      </c>
      <c r="D34" s="2">
        <v>2139</v>
      </c>
      <c r="E34" s="2">
        <v>380</v>
      </c>
      <c r="F34" s="3">
        <f t="shared" si="7"/>
        <v>0.17765310892940628</v>
      </c>
      <c r="G34" s="3"/>
      <c r="H34" s="8">
        <f t="shared" si="6"/>
        <v>0.35502878893379347</v>
      </c>
      <c r="I34" s="2">
        <f t="shared" si="4"/>
        <v>591.27671280297614</v>
      </c>
      <c r="J34" s="2"/>
      <c r="K34" s="5"/>
      <c r="L34" s="2">
        <f t="shared" si="5"/>
        <v>1071022.9673691494</v>
      </c>
      <c r="M34" s="2"/>
      <c r="N34" s="2">
        <v>11167712</v>
      </c>
      <c r="O34" s="2">
        <v>167825</v>
      </c>
      <c r="P34" s="2"/>
      <c r="Q34" s="4">
        <v>9.5100000000000004E-2</v>
      </c>
      <c r="R34" s="4"/>
      <c r="S34" s="2">
        <v>37233</v>
      </c>
    </row>
    <row r="35" spans="1:19" x14ac:dyDescent="0.2">
      <c r="A35" s="12"/>
      <c r="B35" s="6">
        <v>1661</v>
      </c>
      <c r="C35" s="1" t="s">
        <v>25</v>
      </c>
      <c r="D35" s="2">
        <v>902</v>
      </c>
      <c r="E35" s="2">
        <v>274</v>
      </c>
      <c r="F35" s="3">
        <f t="shared" si="7"/>
        <v>0.30376940133037694</v>
      </c>
      <c r="G35" s="3"/>
      <c r="H35" s="8">
        <f t="shared" si="6"/>
        <v>0.60706442639471137</v>
      </c>
      <c r="I35" s="2">
        <f t="shared" si="4"/>
        <v>440.71123298195977</v>
      </c>
      <c r="J35" s="2"/>
      <c r="K35" s="5"/>
      <c r="L35" s="2">
        <f t="shared" si="5"/>
        <v>1112610.8405521151</v>
      </c>
      <c r="M35" s="2"/>
      <c r="N35" s="2">
        <v>11223087</v>
      </c>
      <c r="O35" s="2">
        <v>153125</v>
      </c>
      <c r="P35" s="2"/>
      <c r="Q35" s="4">
        <v>4.24E-2</v>
      </c>
      <c r="R35" s="4"/>
      <c r="S35" s="2">
        <v>36019</v>
      </c>
    </row>
    <row r="36" spans="1:19" x14ac:dyDescent="0.2">
      <c r="A36" s="12"/>
      <c r="B36" s="6">
        <v>1661</v>
      </c>
      <c r="C36" s="1" t="s">
        <v>20</v>
      </c>
      <c r="D36" s="2">
        <v>1166</v>
      </c>
      <c r="E36" s="2">
        <v>388</v>
      </c>
      <c r="F36" s="3">
        <f t="shared" si="7"/>
        <v>0.33276157804459694</v>
      </c>
      <c r="G36" s="3"/>
      <c r="H36" s="8">
        <f t="shared" si="6"/>
        <v>0.6650035046885463</v>
      </c>
      <c r="I36" s="2">
        <f t="shared" si="4"/>
        <v>582.23844523312277</v>
      </c>
      <c r="J36" s="2"/>
      <c r="K36" s="5"/>
      <c r="L36" s="2">
        <f t="shared" si="5"/>
        <v>1170353.7247400174</v>
      </c>
      <c r="M36" s="2"/>
      <c r="N36" s="2">
        <v>12653789</v>
      </c>
      <c r="O36" s="2">
        <v>183750</v>
      </c>
      <c r="P36" s="2"/>
      <c r="Q36" s="4">
        <v>5.4100000000000002E-2</v>
      </c>
      <c r="R36" s="4"/>
      <c r="S36" s="2">
        <v>38607</v>
      </c>
    </row>
    <row r="37" spans="1:19" x14ac:dyDescent="0.2">
      <c r="A37" s="12"/>
      <c r="B37" s="6">
        <v>3657</v>
      </c>
      <c r="C37" s="1" t="s">
        <v>21</v>
      </c>
      <c r="D37" s="2">
        <v>1111</v>
      </c>
      <c r="E37" s="2">
        <v>139</v>
      </c>
      <c r="F37" s="3">
        <f t="shared" si="7"/>
        <v>0.1251125112511251</v>
      </c>
      <c r="G37" s="3"/>
      <c r="H37" s="8">
        <f t="shared" si="6"/>
        <v>0.25002964269881184</v>
      </c>
      <c r="I37" s="2">
        <f t="shared" si="4"/>
        <v>193.60622691299454</v>
      </c>
      <c r="J37" s="2"/>
      <c r="K37" s="5"/>
      <c r="L37" s="2">
        <f t="shared" si="5"/>
        <v>970156.33780499792</v>
      </c>
      <c r="M37" s="2"/>
      <c r="N37" s="2">
        <v>11300816</v>
      </c>
      <c r="O37" s="2">
        <v>148225</v>
      </c>
      <c r="P37" s="2"/>
      <c r="Q37" s="4">
        <v>4.8100000000000004E-2</v>
      </c>
      <c r="R37" s="4"/>
      <c r="S37" s="2">
        <v>41594</v>
      </c>
    </row>
    <row r="38" spans="1:19" x14ac:dyDescent="0.2">
      <c r="A38" s="12"/>
      <c r="B38" s="6">
        <v>3657</v>
      </c>
      <c r="C38" s="1" t="s">
        <v>22</v>
      </c>
      <c r="D38" s="2">
        <v>1620</v>
      </c>
      <c r="E38" s="2">
        <v>226</v>
      </c>
      <c r="F38" s="3">
        <f t="shared" si="7"/>
        <v>0.13950617283950617</v>
      </c>
      <c r="G38" s="3"/>
      <c r="H38" s="8">
        <f t="shared" si="6"/>
        <v>0.2787944882612749</v>
      </c>
      <c r="I38" s="2">
        <f t="shared" si="4"/>
        <v>321.92803365654731</v>
      </c>
      <c r="J38" s="2"/>
      <c r="K38" s="5"/>
      <c r="L38" s="2">
        <f t="shared" si="5"/>
        <v>1116973.4344898425</v>
      </c>
      <c r="M38" s="2"/>
      <c r="N38" s="2">
        <v>12722284</v>
      </c>
      <c r="O38" s="2">
        <v>161700</v>
      </c>
      <c r="P38" s="2"/>
      <c r="Q38" s="4">
        <v>8.0700000000000008E-2</v>
      </c>
      <c r="R38" s="4"/>
      <c r="S38" s="2">
        <v>40671</v>
      </c>
    </row>
    <row r="39" spans="1:19" x14ac:dyDescent="0.2">
      <c r="A39" s="12"/>
      <c r="B39" s="6">
        <v>5940</v>
      </c>
      <c r="C39" s="1" t="s">
        <v>23</v>
      </c>
      <c r="D39" s="2">
        <v>897</v>
      </c>
      <c r="E39" s="2">
        <v>76</v>
      </c>
      <c r="F39" s="3">
        <f t="shared" si="7"/>
        <v>8.4726867335562991E-2</v>
      </c>
      <c r="G39" s="3"/>
      <c r="H39" s="8">
        <f t="shared" si="6"/>
        <v>0.1693214224145784</v>
      </c>
      <c r="I39" s="2">
        <f t="shared" si="4"/>
        <v>123.70413197984553</v>
      </c>
      <c r="J39" s="2"/>
      <c r="K39" s="5"/>
      <c r="L39" s="2">
        <f t="shared" si="5"/>
        <v>934655.56261874817</v>
      </c>
      <c r="M39" s="2"/>
      <c r="N39" s="2">
        <v>9316517</v>
      </c>
      <c r="O39" s="2">
        <v>171500</v>
      </c>
      <c r="P39" s="2"/>
      <c r="Q39" s="4">
        <v>4.9800000000000004E-2</v>
      </c>
      <c r="R39" s="4"/>
      <c r="S39" s="2">
        <v>35593</v>
      </c>
    </row>
    <row r="40" spans="1:19" x14ac:dyDescent="0.2">
      <c r="A40" s="12"/>
      <c r="B40" s="6">
        <v>5940</v>
      </c>
      <c r="C40" s="1" t="s">
        <v>24</v>
      </c>
      <c r="D40" s="2">
        <v>1620</v>
      </c>
      <c r="E40" s="2">
        <v>115</v>
      </c>
      <c r="F40" s="3">
        <f t="shared" si="7"/>
        <v>7.098765432098765E-2</v>
      </c>
      <c r="G40" s="3"/>
      <c r="H40" s="8">
        <f t="shared" si="6"/>
        <v>0.14186445199135667</v>
      </c>
      <c r="I40" s="2">
        <f t="shared" si="4"/>
        <v>211.40523497551033</v>
      </c>
      <c r="J40" s="2"/>
      <c r="K40" s="5"/>
      <c r="L40" s="2">
        <f t="shared" si="5"/>
        <v>1271100.1792816434</v>
      </c>
      <c r="M40" s="2"/>
      <c r="N40" s="2">
        <v>11218492</v>
      </c>
      <c r="O40" s="2">
        <v>178850</v>
      </c>
      <c r="P40" s="2"/>
      <c r="Q40" s="4">
        <v>8.7399999999999978E-2</v>
      </c>
      <c r="R40" s="4"/>
      <c r="S40" s="2">
        <v>31515</v>
      </c>
    </row>
    <row r="41" spans="1:19" x14ac:dyDescent="0.2">
      <c r="A41" s="12"/>
      <c r="B41" s="6">
        <v>6572</v>
      </c>
      <c r="C41" s="1" t="s">
        <v>26</v>
      </c>
      <c r="D41" s="2">
        <v>4083</v>
      </c>
      <c r="E41" s="2">
        <v>352</v>
      </c>
      <c r="F41" s="3">
        <f t="shared" si="7"/>
        <v>8.6211119275042866E-2</v>
      </c>
      <c r="G41" s="3"/>
      <c r="H41" s="8">
        <f t="shared" si="6"/>
        <v>0.17228760843700017</v>
      </c>
      <c r="I41" s="2">
        <f t="shared" si="4"/>
        <v>257.54398123520929</v>
      </c>
      <c r="J41" s="2"/>
      <c r="K41" s="5"/>
      <c r="L41" s="2">
        <f t="shared" si="5"/>
        <v>628967.24340771814</v>
      </c>
      <c r="M41" s="2"/>
      <c r="N41" s="2">
        <v>13947356</v>
      </c>
      <c r="O41" s="2">
        <v>191100</v>
      </c>
      <c r="P41" s="2"/>
      <c r="Q41" s="4">
        <v>3.15E-2</v>
      </c>
      <c r="R41" s="4"/>
      <c r="S41" s="2">
        <v>79182</v>
      </c>
    </row>
    <row r="42" spans="1:19" x14ac:dyDescent="0.2">
      <c r="A42" s="12"/>
      <c r="B42" s="6">
        <v>6572</v>
      </c>
      <c r="C42" s="1" t="s">
        <v>27</v>
      </c>
      <c r="D42" s="2">
        <v>2574</v>
      </c>
      <c r="E42" s="2">
        <v>159</v>
      </c>
      <c r="F42" s="3">
        <f t="shared" si="7"/>
        <v>6.1771561771561768E-2</v>
      </c>
      <c r="G42" s="3"/>
      <c r="H42" s="8">
        <f t="shared" si="6"/>
        <v>0.12344665904507839</v>
      </c>
      <c r="I42" s="2">
        <f t="shared" si="4"/>
        <v>198.35788713202268</v>
      </c>
      <c r="J42" s="2"/>
      <c r="K42" s="5"/>
      <c r="L42" s="2">
        <f t="shared" si="5"/>
        <v>1009150.6353845622</v>
      </c>
      <c r="M42" s="2"/>
      <c r="N42" s="2">
        <v>13124303</v>
      </c>
      <c r="O42" s="2">
        <v>641900</v>
      </c>
      <c r="P42" s="2"/>
      <c r="Q42" s="4">
        <v>8.2100000000000006E-2</v>
      </c>
      <c r="R42" s="4"/>
      <c r="S42" s="2">
        <v>46439</v>
      </c>
    </row>
    <row r="44" spans="1:19" s="7" customFormat="1" x14ac:dyDescent="0.3">
      <c r="A44" s="7" t="s">
        <v>30</v>
      </c>
      <c r="J44" s="6"/>
      <c r="K44" s="6"/>
      <c r="M44" s="6"/>
      <c r="N44" s="6"/>
      <c r="O44" s="6"/>
      <c r="P44" s="6"/>
      <c r="Q44" s="6"/>
      <c r="R44" s="6"/>
      <c r="S44" s="6"/>
    </row>
    <row r="45" spans="1:19" s="7" customFormat="1" x14ac:dyDescent="0.3">
      <c r="A45" s="5">
        <f>6.022*1.03515*100000000</f>
        <v>623367330</v>
      </c>
      <c r="J45" s="6"/>
      <c r="K45" s="6"/>
      <c r="M45" s="6"/>
      <c r="N45" s="6"/>
      <c r="O45" s="6"/>
      <c r="P45" s="6"/>
      <c r="Q45" s="6"/>
      <c r="R45" s="6"/>
      <c r="S45" s="6"/>
    </row>
  </sheetData>
  <mergeCells count="2">
    <mergeCell ref="A2:A21"/>
    <mergeCell ref="A23:A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Ildar Gainetdinov</dc:creator>
  <cp:lastModifiedBy>Ildar Gainetdinov</cp:lastModifiedBy>
  <dcterms:created xsi:type="dcterms:W3CDTF">2025-03-10T12:05:28Z</dcterms:created>
  <dcterms:modified xsi:type="dcterms:W3CDTF">2025-03-15T21:26:59Z</dcterms:modified>
</cp:coreProperties>
</file>