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chaefer_int$/Manuscripts_Schaefer Lab/2025/König_Numbers of tDRs/Submission RNA/Supplemental Information/Supplemental Tables/"/>
    </mc:Choice>
  </mc:AlternateContent>
  <xr:revisionPtr revIDLastSave="0" documentId="13_ncr:1_{DFC92A09-67FA-724C-8222-04CAAFB90022}" xr6:coauthVersionLast="37" xr6:coauthVersionMax="37" xr10:uidLastSave="{00000000-0000-0000-0000-000000000000}"/>
  <bookViews>
    <workbookView xWindow="0" yWindow="1080" windowWidth="51200" windowHeight="25640" firstSheet="12" activeTab="27" xr2:uid="{DF6D1454-4A1E-244C-888C-D66B7BBFE5C1}"/>
  </bookViews>
  <sheets>
    <sheet name="Legend of Table S3" sheetId="38" r:id="rId1"/>
    <sheet name="Gly_m1-3_22.07.22" sheetId="1" r:id="rId2"/>
    <sheet name="Gly_m1-3_12.08.22" sheetId="10" r:id="rId3"/>
    <sheet name="Gly_m1-3_19.08.22" sheetId="18" r:id="rId4"/>
    <sheet name="Gly_03.09.22" sheetId="20" r:id="rId5"/>
    <sheet name="Gly_m4,5,6_10.10.22" sheetId="21" r:id="rId6"/>
    <sheet name="Gly_m4,5_24.01.23" sheetId="22" r:id="rId7"/>
    <sheet name="Gly_31.03.23" sheetId="19" r:id="rId8"/>
    <sheet name="Gly_14.05.23" sheetId="23" r:id="rId9"/>
    <sheet name="Gly_09.06.24" sheetId="28" r:id="rId10"/>
    <sheet name="Gly_09.06.24 (2)" sheetId="30" r:id="rId11"/>
    <sheet name="Gly_18.01.25" sheetId="17" r:id="rId12"/>
    <sheet name="Glu_m1-3_24.07.22" sheetId="6" r:id="rId13"/>
    <sheet name="Glu_m4,5,6_12.08.22" sheetId="24" r:id="rId14"/>
    <sheet name="Glu_m4,5_24.01.23" sheetId="25" r:id="rId15"/>
    <sheet name="Glu_14.05.23" sheetId="27" r:id="rId16"/>
    <sheet name="Glu_13.06.24" sheetId="31" r:id="rId17"/>
    <sheet name="Glu_13.06.24 (2)" sheetId="32" r:id="rId18"/>
    <sheet name="Ala_m1-3_22.07.22 " sheetId="5" r:id="rId19"/>
    <sheet name="Ala_m4-6_16.08.22" sheetId="33" r:id="rId20"/>
    <sheet name="Ala_m14-16_22.08.22" sheetId="34" r:id="rId21"/>
    <sheet name="Lys_m1-3_08.08.22" sheetId="7" r:id="rId22"/>
    <sheet name="Lys_m4-6_12.08.22" sheetId="35" r:id="rId23"/>
    <sheet name="His_m1-3_08.08.2" sheetId="8" r:id="rId24"/>
    <sheet name="His_m4-6_12.08.22" sheetId="36" r:id="rId25"/>
    <sheet name="Cys_m1-3_08.08.22" sheetId="37" r:id="rId26"/>
    <sheet name="Cys_m4-6_12.08.22" sheetId="9" r:id="rId27"/>
    <sheet name="Summary for Fig. 4C" sheetId="40" r:id="rId2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40" l="1"/>
  <c r="F76" i="40"/>
  <c r="E76" i="40"/>
  <c r="D76" i="40"/>
  <c r="C76" i="40"/>
  <c r="B76" i="40"/>
  <c r="T47" i="40"/>
  <c r="Q47" i="40"/>
  <c r="N47" i="40"/>
  <c r="K47" i="40"/>
  <c r="D37" i="40"/>
  <c r="D36" i="40"/>
  <c r="D35" i="40"/>
  <c r="D34" i="40"/>
  <c r="D33" i="40"/>
  <c r="D32" i="40"/>
  <c r="D31" i="40"/>
  <c r="D29" i="40"/>
  <c r="D19" i="40"/>
  <c r="D18" i="40"/>
  <c r="H10" i="40"/>
  <c r="H9" i="40"/>
  <c r="H47" i="40" s="1"/>
  <c r="D8" i="40"/>
  <c r="D7" i="40"/>
  <c r="D6" i="40"/>
  <c r="D47" i="40" l="1"/>
  <c r="B34" i="37"/>
  <c r="B32" i="34" l="1"/>
  <c r="D33" i="33"/>
  <c r="D35" i="33"/>
  <c r="D34" i="33"/>
  <c r="B34" i="33"/>
  <c r="B35" i="33"/>
  <c r="B33" i="33"/>
  <c r="B35" i="5" l="1"/>
  <c r="B31" i="32"/>
  <c r="B37" i="31"/>
  <c r="D37" i="31"/>
  <c r="B38" i="27"/>
  <c r="B32" i="24"/>
  <c r="B34" i="6"/>
  <c r="B41" i="17"/>
  <c r="B35" i="28"/>
  <c r="B35" i="20"/>
  <c r="D35" i="18"/>
  <c r="B35" i="18"/>
  <c r="B36" i="10"/>
  <c r="B37" i="1"/>
  <c r="B38" i="1"/>
  <c r="B33" i="9" l="1"/>
  <c r="B35" i="37"/>
  <c r="B36" i="37"/>
  <c r="D36" i="37" s="1"/>
  <c r="D34" i="37"/>
  <c r="A96" i="37"/>
  <c r="E96" i="37" s="1"/>
  <c r="A95" i="37"/>
  <c r="E95" i="37" s="1"/>
  <c r="A94" i="37"/>
  <c r="C94" i="37" s="1"/>
  <c r="A93" i="37"/>
  <c r="B93" i="37" s="1"/>
  <c r="F37" i="37"/>
  <c r="D35" i="37"/>
  <c r="B38" i="36"/>
  <c r="D38" i="36" s="1"/>
  <c r="B37" i="36"/>
  <c r="D37" i="36" s="1"/>
  <c r="B36" i="36"/>
  <c r="D36" i="36" s="1"/>
  <c r="B35" i="8"/>
  <c r="A96" i="36"/>
  <c r="E96" i="36" s="1"/>
  <c r="A95" i="36"/>
  <c r="E95" i="36" s="1"/>
  <c r="A94" i="36"/>
  <c r="E94" i="36" s="1"/>
  <c r="E97" i="36" s="1"/>
  <c r="A93" i="36"/>
  <c r="B93" i="36" s="1"/>
  <c r="F39" i="36"/>
  <c r="F39" i="35"/>
  <c r="B36" i="35"/>
  <c r="D36" i="35" s="1"/>
  <c r="B38" i="35"/>
  <c r="D38" i="35" s="1"/>
  <c r="B37" i="35"/>
  <c r="D37" i="35" s="1"/>
  <c r="A95" i="35"/>
  <c r="E95" i="35" s="1"/>
  <c r="A94" i="35"/>
  <c r="E94" i="35" s="1"/>
  <c r="A93" i="35"/>
  <c r="C93" i="35" s="1"/>
  <c r="A92" i="35"/>
  <c r="B92" i="35" s="1"/>
  <c r="B35" i="7"/>
  <c r="B37" i="7"/>
  <c r="B36" i="7"/>
  <c r="B34" i="34"/>
  <c r="B33" i="34"/>
  <c r="D32" i="34"/>
  <c r="A95" i="34"/>
  <c r="E95" i="34" s="1"/>
  <c r="A94" i="34"/>
  <c r="E94" i="34" s="1"/>
  <c r="A93" i="34"/>
  <c r="C93" i="34" s="1"/>
  <c r="A92" i="34"/>
  <c r="B92" i="34" s="1"/>
  <c r="F35" i="34"/>
  <c r="D34" i="34"/>
  <c r="D33" i="34"/>
  <c r="B37" i="5"/>
  <c r="E95" i="33"/>
  <c r="E94" i="33"/>
  <c r="C93" i="33"/>
  <c r="B92" i="33"/>
  <c r="F36" i="33"/>
  <c r="B41" i="31"/>
  <c r="B40" i="31"/>
  <c r="B39" i="31"/>
  <c r="B38" i="31"/>
  <c r="C94" i="36" l="1"/>
  <c r="E93" i="34"/>
  <c r="E96" i="34" s="1"/>
  <c r="E93" i="33"/>
  <c r="E96" i="33" s="1"/>
  <c r="E94" i="37"/>
  <c r="E97" i="37" s="1"/>
  <c r="C96" i="37"/>
  <c r="C95" i="37"/>
  <c r="C96" i="36"/>
  <c r="C95" i="36"/>
  <c r="E93" i="35"/>
  <c r="E96" i="35" s="1"/>
  <c r="C95" i="35"/>
  <c r="C94" i="35"/>
  <c r="C95" i="34"/>
  <c r="C94" i="34"/>
  <c r="C95" i="33"/>
  <c r="C94" i="33"/>
  <c r="A82" i="32" l="1"/>
  <c r="E82" i="32" s="1"/>
  <c r="A81" i="32"/>
  <c r="E81" i="32" s="1"/>
  <c r="A80" i="32"/>
  <c r="C80" i="32" s="1"/>
  <c r="A79" i="32"/>
  <c r="B79" i="32" s="1"/>
  <c r="F32" i="32"/>
  <c r="D31" i="32"/>
  <c r="D40" i="31"/>
  <c r="D39" i="31"/>
  <c r="A93" i="31"/>
  <c r="E93" i="31" s="1"/>
  <c r="A92" i="31"/>
  <c r="E92" i="31" s="1"/>
  <c r="A91" i="31"/>
  <c r="C91" i="31" s="1"/>
  <c r="A90" i="31"/>
  <c r="B90" i="31" s="1"/>
  <c r="F42" i="31"/>
  <c r="D41" i="31"/>
  <c r="D38" i="31"/>
  <c r="B32" i="30"/>
  <c r="D32" i="30" s="1"/>
  <c r="A84" i="30"/>
  <c r="C84" i="30" s="1"/>
  <c r="A83" i="30"/>
  <c r="E83" i="30" s="1"/>
  <c r="A82" i="30"/>
  <c r="C82" i="30" s="1"/>
  <c r="A81" i="30"/>
  <c r="B81" i="30" s="1"/>
  <c r="F33" i="30"/>
  <c r="E80" i="32" l="1"/>
  <c r="E83" i="32" s="1"/>
  <c r="E82" i="30"/>
  <c r="C82" i="32"/>
  <c r="C81" i="32"/>
  <c r="E91" i="31"/>
  <c r="E94" i="31" s="1"/>
  <c r="C93" i="31"/>
  <c r="C92" i="31"/>
  <c r="C83" i="30"/>
  <c r="E84" i="30"/>
  <c r="E85" i="30" s="1"/>
  <c r="B39" i="28"/>
  <c r="D39" i="28" s="1"/>
  <c r="B38" i="28"/>
  <c r="D38" i="28" s="1"/>
  <c r="B37" i="28"/>
  <c r="D37" i="28" s="1"/>
  <c r="B36" i="28"/>
  <c r="D36" i="28" s="1"/>
  <c r="A94" i="28"/>
  <c r="E94" i="28" s="1"/>
  <c r="A93" i="28"/>
  <c r="E93" i="28" s="1"/>
  <c r="A92" i="28"/>
  <c r="C92" i="28" s="1"/>
  <c r="A91" i="28"/>
  <c r="B91" i="28" s="1"/>
  <c r="F40" i="28"/>
  <c r="D35" i="28"/>
  <c r="D42" i="27"/>
  <c r="B43" i="27"/>
  <c r="D43" i="27" s="1"/>
  <c r="B42" i="27"/>
  <c r="B41" i="27"/>
  <c r="D41" i="27" s="1"/>
  <c r="B40" i="27"/>
  <c r="D40" i="27" s="1"/>
  <c r="B39" i="27"/>
  <c r="D39" i="27" s="1"/>
  <c r="B33" i="25"/>
  <c r="D33" i="25" s="1"/>
  <c r="A95" i="27"/>
  <c r="E95" i="27" s="1"/>
  <c r="A94" i="27"/>
  <c r="E94" i="27" s="1"/>
  <c r="A93" i="27"/>
  <c r="C93" i="27" s="1"/>
  <c r="A92" i="27"/>
  <c r="B92" i="27" s="1"/>
  <c r="F44" i="27"/>
  <c r="D38" i="27"/>
  <c r="D32" i="24"/>
  <c r="B34" i="24"/>
  <c r="B33" i="24"/>
  <c r="B34" i="25"/>
  <c r="E93" i="27" l="1"/>
  <c r="E96" i="27" s="1"/>
  <c r="E92" i="28"/>
  <c r="E95" i="28" s="1"/>
  <c r="C94" i="28"/>
  <c r="C93" i="28"/>
  <c r="C95" i="27"/>
  <c r="C94" i="27"/>
  <c r="D34" i="25"/>
  <c r="A90" i="25"/>
  <c r="E90" i="25" s="1"/>
  <c r="A89" i="25"/>
  <c r="C89" i="25" s="1"/>
  <c r="A88" i="25"/>
  <c r="E88" i="25" s="1"/>
  <c r="A87" i="25"/>
  <c r="B87" i="25" s="1"/>
  <c r="F36" i="25"/>
  <c r="A96" i="24"/>
  <c r="E96" i="24" s="1"/>
  <c r="A95" i="24"/>
  <c r="E95" i="24" s="1"/>
  <c r="A94" i="24"/>
  <c r="C94" i="24" s="1"/>
  <c r="A93" i="24"/>
  <c r="B93" i="24" s="1"/>
  <c r="F35" i="24"/>
  <c r="D34" i="24"/>
  <c r="D33" i="24"/>
  <c r="B46" i="17"/>
  <c r="D46" i="17" s="1"/>
  <c r="B37" i="23"/>
  <c r="D37" i="23" s="1"/>
  <c r="B38" i="22"/>
  <c r="D38" i="22" s="1"/>
  <c r="B37" i="22"/>
  <c r="D37" i="22" s="1"/>
  <c r="B37" i="21"/>
  <c r="B38" i="21"/>
  <c r="D38" i="21" s="1"/>
  <c r="B39" i="21"/>
  <c r="D39" i="21" s="1"/>
  <c r="D35" i="20"/>
  <c r="B37" i="18"/>
  <c r="D37" i="18" s="1"/>
  <c r="B36" i="18"/>
  <c r="D36" i="18" s="1"/>
  <c r="B38" i="23"/>
  <c r="D38" i="23" s="1"/>
  <c r="B39" i="23"/>
  <c r="D39" i="23" s="1"/>
  <c r="B40" i="23"/>
  <c r="D40" i="23" s="1"/>
  <c r="B41" i="23"/>
  <c r="D41" i="23" s="1"/>
  <c r="A94" i="23"/>
  <c r="E94" i="23" s="1"/>
  <c r="A93" i="23"/>
  <c r="E93" i="23" s="1"/>
  <c r="A92" i="23"/>
  <c r="C92" i="23" s="1"/>
  <c r="A91" i="23"/>
  <c r="B91" i="23" s="1"/>
  <c r="F42" i="23"/>
  <c r="A90" i="22"/>
  <c r="E90" i="22" s="1"/>
  <c r="A89" i="22"/>
  <c r="E89" i="22" s="1"/>
  <c r="A88" i="22"/>
  <c r="C88" i="22" s="1"/>
  <c r="A87" i="22"/>
  <c r="B87" i="22" s="1"/>
  <c r="F40" i="22"/>
  <c r="D37" i="21"/>
  <c r="A91" i="21"/>
  <c r="E91" i="21" s="1"/>
  <c r="A90" i="21"/>
  <c r="E90" i="21" s="1"/>
  <c r="A89" i="21"/>
  <c r="C89" i="21" s="1"/>
  <c r="A88" i="21"/>
  <c r="B88" i="21" s="1"/>
  <c r="F40" i="21"/>
  <c r="B36" i="20"/>
  <c r="D36" i="20" s="1"/>
  <c r="A91" i="20"/>
  <c r="E91" i="20" s="1"/>
  <c r="A90" i="20"/>
  <c r="E90" i="20" s="1"/>
  <c r="A89" i="20"/>
  <c r="C89" i="20" s="1"/>
  <c r="A88" i="20"/>
  <c r="B88" i="20" s="1"/>
  <c r="F38" i="20"/>
  <c r="F51" i="17"/>
  <c r="F43" i="19"/>
  <c r="B38" i="19"/>
  <c r="D38" i="19" s="1"/>
  <c r="B39" i="19"/>
  <c r="B40" i="19"/>
  <c r="D40" i="19" s="1"/>
  <c r="B41" i="19"/>
  <c r="D41" i="19" s="1"/>
  <c r="B42" i="19"/>
  <c r="D42" i="19" s="1"/>
  <c r="A94" i="19"/>
  <c r="E94" i="19" s="1"/>
  <c r="A93" i="19"/>
  <c r="E93" i="19" s="1"/>
  <c r="A92" i="19"/>
  <c r="C92" i="19" s="1"/>
  <c r="A91" i="19"/>
  <c r="B91" i="19" s="1"/>
  <c r="D39" i="19"/>
  <c r="F38" i="18"/>
  <c r="A91" i="18"/>
  <c r="E91" i="18" s="1"/>
  <c r="A90" i="18"/>
  <c r="C90" i="18" s="1"/>
  <c r="A89" i="18"/>
  <c r="E89" i="18" s="1"/>
  <c r="A88" i="18"/>
  <c r="B88" i="18" s="1"/>
  <c r="B37" i="10"/>
  <c r="D37" i="10" s="1"/>
  <c r="B38" i="10"/>
  <c r="D36" i="10"/>
  <c r="B49" i="17"/>
  <c r="D49" i="17" s="1"/>
  <c r="B42" i="17"/>
  <c r="D42" i="17" s="1"/>
  <c r="B43" i="17"/>
  <c r="D43" i="17" s="1"/>
  <c r="B44" i="17"/>
  <c r="D44" i="17" s="1"/>
  <c r="B45" i="17"/>
  <c r="D45" i="17" s="1"/>
  <c r="B47" i="17"/>
  <c r="D47" i="17" s="1"/>
  <c r="B48" i="17"/>
  <c r="D48" i="17" s="1"/>
  <c r="D41" i="17"/>
  <c r="E89" i="25" l="1"/>
  <c r="E91" i="25" s="1"/>
  <c r="C88" i="25"/>
  <c r="E94" i="24"/>
  <c r="E97" i="24" s="1"/>
  <c r="E92" i="19"/>
  <c r="E95" i="19" s="1"/>
  <c r="E89" i="20"/>
  <c r="E92" i="20" s="1"/>
  <c r="E89" i="21"/>
  <c r="E92" i="21" s="1"/>
  <c r="E88" i="22"/>
  <c r="E91" i="22" s="1"/>
  <c r="E92" i="23"/>
  <c r="E95" i="23" s="1"/>
  <c r="C90" i="25"/>
  <c r="C96" i="24"/>
  <c r="C95" i="24"/>
  <c r="C94" i="23"/>
  <c r="C93" i="23"/>
  <c r="C90" i="22"/>
  <c r="C89" i="22"/>
  <c r="C91" i="21"/>
  <c r="C90" i="21"/>
  <c r="C91" i="20"/>
  <c r="C90" i="20"/>
  <c r="C94" i="19"/>
  <c r="C93" i="19"/>
  <c r="E90" i="18"/>
  <c r="E92" i="18" s="1"/>
  <c r="C89" i="18"/>
  <c r="C91" i="18"/>
  <c r="D37" i="5"/>
  <c r="D37" i="1"/>
  <c r="D37" i="7" l="1"/>
  <c r="D35" i="7"/>
  <c r="F37" i="6"/>
  <c r="F38" i="8" l="1"/>
  <c r="F36" i="9" l="1"/>
  <c r="B36" i="6"/>
  <c r="D36" i="6" s="1"/>
  <c r="B35" i="6"/>
  <c r="D35" i="6" s="1"/>
  <c r="D34" i="6"/>
  <c r="B39" i="1"/>
  <c r="D39" i="1" s="1"/>
  <c r="D38" i="1"/>
  <c r="F39" i="10"/>
  <c r="D38" i="10"/>
  <c r="D33" i="9"/>
  <c r="B35" i="9"/>
  <c r="D35" i="9" s="1"/>
  <c r="B34" i="9"/>
  <c r="D34" i="9" s="1"/>
  <c r="D35" i="8"/>
  <c r="B36" i="8"/>
  <c r="D36" i="8" s="1"/>
  <c r="B37" i="8"/>
  <c r="D37" i="8" s="1"/>
  <c r="F38" i="7"/>
  <c r="D36" i="7"/>
  <c r="A96" i="9"/>
  <c r="E96" i="9" s="1"/>
  <c r="A95" i="9"/>
  <c r="E95" i="9" s="1"/>
  <c r="A94" i="9"/>
  <c r="C94" i="9" s="1"/>
  <c r="A93" i="9"/>
  <c r="B93" i="9" s="1"/>
  <c r="A96" i="8"/>
  <c r="E96" i="8" s="1"/>
  <c r="A95" i="8"/>
  <c r="E95" i="8" s="1"/>
  <c r="A94" i="8"/>
  <c r="C94" i="8" s="1"/>
  <c r="A93" i="8"/>
  <c r="B93" i="8" s="1"/>
  <c r="A96" i="7"/>
  <c r="E96" i="7" s="1"/>
  <c r="A95" i="7"/>
  <c r="E95" i="7" s="1"/>
  <c r="A94" i="7"/>
  <c r="E94" i="7" s="1"/>
  <c r="A93" i="7"/>
  <c r="B93" i="7" s="1"/>
  <c r="A96" i="6"/>
  <c r="C96" i="6" s="1"/>
  <c r="A95" i="6"/>
  <c r="E95" i="6" s="1"/>
  <c r="A94" i="6"/>
  <c r="C94" i="6" s="1"/>
  <c r="A93" i="6"/>
  <c r="B93" i="6" s="1"/>
  <c r="E94" i="9" l="1"/>
  <c r="E97" i="9" s="1"/>
  <c r="E97" i="7"/>
  <c r="E94" i="8"/>
  <c r="E97" i="8" s="1"/>
  <c r="C94" i="7"/>
  <c r="C96" i="9"/>
  <c r="C95" i="9"/>
  <c r="C96" i="8"/>
  <c r="C95" i="8"/>
  <c r="C96" i="7"/>
  <c r="C95" i="7"/>
  <c r="C95" i="6"/>
  <c r="E96" i="6"/>
  <c r="E94" i="6"/>
  <c r="B36" i="5"/>
  <c r="D36" i="5" s="1"/>
  <c r="D35" i="5"/>
  <c r="E97" i="6" l="1"/>
  <c r="A95" i="5"/>
  <c r="E95" i="5" s="1"/>
  <c r="A94" i="5"/>
  <c r="E94" i="5" s="1"/>
  <c r="A93" i="5"/>
  <c r="C93" i="5" s="1"/>
  <c r="A92" i="5"/>
  <c r="B92" i="5" s="1"/>
  <c r="F38" i="5"/>
  <c r="F40" i="1"/>
  <c r="E93" i="5" l="1"/>
  <c r="E96" i="5" s="1"/>
  <c r="C95" i="5"/>
  <c r="C94" i="5"/>
  <c r="A97" i="1"/>
  <c r="E97" i="1" s="1"/>
  <c r="A96" i="1"/>
  <c r="E96" i="1" s="1"/>
  <c r="A95" i="1"/>
  <c r="A94" i="1"/>
  <c r="B94" i="1" s="1"/>
  <c r="C95" i="1" l="1"/>
  <c r="E95" i="1"/>
  <c r="E98" i="1" s="1"/>
  <c r="C97" i="1"/>
  <c r="C96" i="1"/>
</calcChain>
</file>

<file path=xl/sharedStrings.xml><?xml version="1.0" encoding="utf-8"?>
<sst xmlns="http://schemas.openxmlformats.org/spreadsheetml/2006/main" count="968" uniqueCount="101">
  <si>
    <t>Gel 1</t>
  </si>
  <si>
    <t>total (pg)</t>
  </si>
  <si>
    <t>ng</t>
  </si>
  <si>
    <t>cells</t>
  </si>
  <si>
    <t>per cell (pg)</t>
  </si>
  <si>
    <t>equals (mol) per cell</t>
  </si>
  <si>
    <t>equals molecules per cell</t>
  </si>
  <si>
    <t>sup</t>
  </si>
  <si>
    <t>with multimers</t>
  </si>
  <si>
    <t xml:space="preserve">calculated mass (pg): y +1543,2/56,973 =x </t>
  </si>
  <si>
    <t>1,611 pmol</t>
  </si>
  <si>
    <t>2,207 amol</t>
  </si>
  <si>
    <t>mass loaded (microgram total RNA)</t>
  </si>
  <si>
    <t>Cell number</t>
  </si>
  <si>
    <t>calculated mass in pigogram (pg)</t>
  </si>
  <si>
    <t>Average number per cell</t>
  </si>
  <si>
    <t>n.d.</t>
  </si>
  <si>
    <t>loaded</t>
  </si>
  <si>
    <t>30 ng</t>
  </si>
  <si>
    <t>100 ng</t>
  </si>
  <si>
    <t>33 ng</t>
  </si>
  <si>
    <t>50 ng</t>
  </si>
  <si>
    <t>pigogram loaded</t>
  </si>
  <si>
    <t>n.d</t>
  </si>
  <si>
    <t>Gel 2</t>
  </si>
  <si>
    <t xml:space="preserve"> total RNA</t>
  </si>
  <si>
    <t xml:space="preserve">n.d </t>
  </si>
  <si>
    <t>300.000 cells</t>
  </si>
  <si>
    <t>25 ng</t>
  </si>
  <si>
    <t>equals 5' tDR per cell</t>
  </si>
  <si>
    <t>5' tDR-GluCUC</t>
  </si>
  <si>
    <t>mouse #</t>
  </si>
  <si>
    <t>5' tDR-AlaGCA</t>
  </si>
  <si>
    <t xml:space="preserve">picogram 5' tDR per cell </t>
  </si>
  <si>
    <t>moles 5' tDR per cell (*10^-18)</t>
  </si>
  <si>
    <t>synthetic tDR is 30 nt</t>
  </si>
  <si>
    <t>0.01765</t>
  </si>
  <si>
    <t>0.01453</t>
  </si>
  <si>
    <t>0.004153</t>
  </si>
  <si>
    <t>0.005191</t>
  </si>
  <si>
    <t>0.008306</t>
  </si>
  <si>
    <t>0.006229</t>
  </si>
  <si>
    <t>5' tDR-LysCUU</t>
  </si>
  <si>
    <t>0.001888</t>
  </si>
  <si>
    <t>0.003776</t>
  </si>
  <si>
    <t>0.002832</t>
  </si>
  <si>
    <t>5' tDR-His-GUG</t>
  </si>
  <si>
    <t>synthetic tDR is 33 nt</t>
  </si>
  <si>
    <t>0.005664</t>
  </si>
  <si>
    <t>0.007552</t>
  </si>
  <si>
    <t>5' tDR-Cys-GCA</t>
  </si>
  <si>
    <t>0.01363</t>
  </si>
  <si>
    <t>0.008761</t>
  </si>
  <si>
    <t>0.01849</t>
  </si>
  <si>
    <t>0.02044</t>
  </si>
  <si>
    <t>0.01071</t>
  </si>
  <si>
    <t>0.01655</t>
  </si>
  <si>
    <t xml:space="preserve">5' tDR-GlyGCC  </t>
  </si>
  <si>
    <t>total RNA loaded</t>
  </si>
  <si>
    <t>Gel 3</t>
  </si>
  <si>
    <t>DATA &amp; PIXEL ANALYSIS</t>
  </si>
  <si>
    <t>CALCULATIONS</t>
  </si>
  <si>
    <t xml:space="preserve"> synthetic tDR density</t>
  </si>
  <si>
    <t>endo tDR-Gly pixel density</t>
  </si>
  <si>
    <t>synthetic tDR is 32 nt, AD0137</t>
  </si>
  <si>
    <t>synthetic tDR is 32 nt, AD0138 (Biotin)</t>
  </si>
  <si>
    <r>
      <t xml:space="preserve">65617 </t>
    </r>
    <r>
      <rPr>
        <b/>
        <sz val="10"/>
        <color rgb="FF000000"/>
        <rFont val="Calibri"/>
        <family val="2"/>
      </rPr>
      <t>cells</t>
    </r>
  </si>
  <si>
    <r>
      <t xml:space="preserve">32808,5 </t>
    </r>
    <r>
      <rPr>
        <b/>
        <sz val="10"/>
        <color rgb="FF000000"/>
        <rFont val="Calibri"/>
        <family val="2"/>
      </rPr>
      <t>cells</t>
    </r>
  </si>
  <si>
    <r>
      <t xml:space="preserve">16404,25 </t>
    </r>
    <r>
      <rPr>
        <b/>
        <sz val="10"/>
        <color rgb="FF000000"/>
        <rFont val="Calibri"/>
        <family val="2"/>
      </rPr>
      <t>cells</t>
    </r>
  </si>
  <si>
    <t>synthetic tDR is 34 nt, AD135</t>
  </si>
  <si>
    <t>endo tDR-Glu pixel density</t>
  </si>
  <si>
    <t>endo tDR-Ala pixel density</t>
  </si>
  <si>
    <t>endo tDR-Lys pixel density</t>
  </si>
  <si>
    <t>synthetic tDR is 32 nt</t>
  </si>
  <si>
    <t>endo tDR-Cys pixel density</t>
  </si>
  <si>
    <t>endo tDR-His pixel density</t>
  </si>
  <si>
    <t>For Box plots: NB quantification of specific tDRs</t>
  </si>
  <si>
    <t>Gly-GCC</t>
  </si>
  <si>
    <t>Glu-CUC</t>
  </si>
  <si>
    <t>Ala-AGC</t>
  </si>
  <si>
    <t>Lys-CUU</t>
  </si>
  <si>
    <t>His-GUG</t>
  </si>
  <si>
    <t>Cys-GCA</t>
  </si>
  <si>
    <t>Date</t>
  </si>
  <si>
    <t>tDR copy numbers</t>
  </si>
  <si>
    <t>replicates</t>
  </si>
  <si>
    <t>tDRcopy numbers</t>
  </si>
  <si>
    <t>Calculation</t>
  </si>
  <si>
    <t>ordered according to counts</t>
  </si>
  <si>
    <t>data points</t>
  </si>
  <si>
    <t>Gly</t>
  </si>
  <si>
    <t>Glu</t>
  </si>
  <si>
    <t>Cys</t>
  </si>
  <si>
    <t>Ala</t>
  </si>
  <si>
    <t>His</t>
  </si>
  <si>
    <t>Lys</t>
  </si>
  <si>
    <t>average number per cell</t>
  </si>
  <si>
    <t>Every sheet contains the data points for pixel intensity measurements and calculations from specific northern blots for specific tRNA isoacceptors</t>
  </si>
  <si>
    <t>Pixel densities (ImageJ) per mass of loaded oligo were used to derive a linear function, which was used to arrive at calculated pixel densities per mass of oligo. Derived factor for probe detection of unmodified tDR over modified tDR = black labelled value</t>
  </si>
  <si>
    <t>The summary of the tDR copy number values derived from the calculations, and which have been used to create Fig. 4C is appended as the last sheet</t>
  </si>
  <si>
    <t>Supplemental Table S3 relating to Fig.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</si>
</sst>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6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393939"/>
      <name val="Arial"/>
      <family val="2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 (Body)_x0000_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 (Body)_x0000_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393939"/>
      <name val="Arial"/>
      <family val="2"/>
    </font>
    <font>
      <sz val="10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93939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2" fillId="0" borderId="0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1" fillId="2" borderId="1" xfId="0" applyFont="1" applyFill="1" applyBorder="1"/>
    <xf numFmtId="0" fontId="1" fillId="0" borderId="2" xfId="0" applyFont="1" applyFill="1" applyBorder="1"/>
    <xf numFmtId="2" fontId="2" fillId="0" borderId="4" xfId="0" applyNumberFormat="1" applyFont="1" applyFill="1" applyBorder="1"/>
    <xf numFmtId="2" fontId="2" fillId="0" borderId="5" xfId="0" applyNumberFormat="1" applyFont="1" applyFill="1" applyBorder="1"/>
    <xf numFmtId="0" fontId="1" fillId="0" borderId="5" xfId="0" applyFont="1" applyFill="1" applyBorder="1"/>
    <xf numFmtId="0" fontId="2" fillId="0" borderId="6" xfId="0" applyFont="1" applyFill="1" applyBorder="1"/>
    <xf numFmtId="0" fontId="1" fillId="0" borderId="8" xfId="0" applyFont="1" applyFill="1" applyBorder="1"/>
    <xf numFmtId="3" fontId="1" fillId="0" borderId="8" xfId="0" applyNumberFormat="1" applyFont="1" applyFill="1" applyBorder="1"/>
    <xf numFmtId="11" fontId="1" fillId="2" borderId="9" xfId="0" applyNumberFormat="1" applyFont="1" applyFill="1" applyBorder="1"/>
    <xf numFmtId="11" fontId="1" fillId="2" borderId="6" xfId="0" applyNumberFormat="1" applyFont="1" applyFill="1" applyBorder="1"/>
    <xf numFmtId="164" fontId="2" fillId="0" borderId="5" xfId="0" applyNumberFormat="1" applyFont="1" applyFill="1" applyBorder="1"/>
    <xf numFmtId="0" fontId="0" fillId="0" borderId="4" xfId="0" applyBorder="1"/>
    <xf numFmtId="0" fontId="6" fillId="0" borderId="0" xfId="0" applyFont="1"/>
    <xf numFmtId="0" fontId="0" fillId="0" borderId="14" xfId="0" applyBorder="1"/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1" fillId="2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11" fillId="0" borderId="0" xfId="0" applyFont="1" applyFill="1" applyBorder="1"/>
    <xf numFmtId="0" fontId="0" fillId="0" borderId="0" xfId="0" applyFont="1"/>
    <xf numFmtId="0" fontId="14" fillId="0" borderId="3" xfId="0" applyFont="1" applyFill="1" applyBorder="1"/>
    <xf numFmtId="0" fontId="5" fillId="0" borderId="21" xfId="0" applyFont="1" applyBorder="1"/>
    <xf numFmtId="0" fontId="13" fillId="0" borderId="6" xfId="0" applyFont="1" applyFill="1" applyBorder="1"/>
    <xf numFmtId="0" fontId="5" fillId="0" borderId="22" xfId="0" applyFont="1" applyBorder="1"/>
    <xf numFmtId="0" fontId="13" fillId="0" borderId="9" xfId="0" applyFont="1" applyFill="1" applyBorder="1"/>
    <xf numFmtId="0" fontId="14" fillId="0" borderId="17" xfId="0" applyFont="1" applyFill="1" applyBorder="1" applyAlignment="1">
      <alignment horizontal="left"/>
    </xf>
    <xf numFmtId="0" fontId="13" fillId="0" borderId="5" xfId="0" applyFont="1" applyFill="1" applyBorder="1"/>
    <xf numFmtId="0" fontId="11" fillId="0" borderId="3" xfId="0" applyFont="1" applyFill="1" applyBorder="1" applyAlignment="1">
      <alignment horizontal="right"/>
    </xf>
    <xf numFmtId="0" fontId="0" fillId="0" borderId="5" xfId="0" applyFont="1" applyBorder="1"/>
    <xf numFmtId="3" fontId="13" fillId="0" borderId="5" xfId="0" applyNumberFormat="1" applyFont="1" applyFill="1" applyBorder="1"/>
    <xf numFmtId="0" fontId="13" fillId="4" borderId="5" xfId="0" applyFont="1" applyFill="1" applyBorder="1"/>
    <xf numFmtId="3" fontId="13" fillId="4" borderId="5" xfId="0" applyNumberFormat="1" applyFont="1" applyFill="1" applyBorder="1"/>
    <xf numFmtId="2" fontId="0" fillId="0" borderId="5" xfId="0" applyNumberFormat="1" applyFont="1" applyBorder="1"/>
    <xf numFmtId="0" fontId="13" fillId="0" borderId="3" xfId="0" applyFont="1" applyFill="1" applyBorder="1"/>
    <xf numFmtId="0" fontId="14" fillId="0" borderId="1" xfId="0" applyFont="1" applyFill="1" applyBorder="1" applyAlignment="1">
      <alignment horizontal="right"/>
    </xf>
    <xf numFmtId="0" fontId="13" fillId="0" borderId="18" xfId="0" applyFont="1" applyFill="1" applyBorder="1"/>
    <xf numFmtId="0" fontId="0" fillId="0" borderId="0" xfId="0" applyFont="1" applyBorder="1"/>
    <xf numFmtId="0" fontId="5" fillId="0" borderId="4" xfId="0" applyFont="1" applyBorder="1"/>
    <xf numFmtId="0" fontId="0" fillId="0" borderId="20" xfId="0" applyFont="1" applyBorder="1"/>
    <xf numFmtId="0" fontId="13" fillId="0" borderId="14" xfId="0" applyFont="1" applyFill="1" applyBorder="1"/>
    <xf numFmtId="0" fontId="13" fillId="0" borderId="19" xfId="0" applyFont="1" applyFill="1" applyBorder="1"/>
    <xf numFmtId="0" fontId="13" fillId="0" borderId="22" xfId="0" applyFont="1" applyFill="1" applyBorder="1"/>
    <xf numFmtId="0" fontId="13" fillId="0" borderId="23" xfId="0" applyFont="1" applyFill="1" applyBorder="1"/>
    <xf numFmtId="0" fontId="0" fillId="0" borderId="23" xfId="0" applyFont="1" applyBorder="1"/>
    <xf numFmtId="0" fontId="0" fillId="0" borderId="26" xfId="0" applyFont="1" applyBorder="1"/>
    <xf numFmtId="3" fontId="13" fillId="0" borderId="5" xfId="0" applyNumberFormat="1" applyFont="1" applyFill="1" applyBorder="1" applyAlignment="1">
      <alignment horizontal="right"/>
    </xf>
    <xf numFmtId="3" fontId="13" fillId="0" borderId="6" xfId="0" applyNumberFormat="1" applyFont="1" applyFill="1" applyBorder="1"/>
    <xf numFmtId="0" fontId="5" fillId="0" borderId="7" xfId="0" applyFont="1" applyBorder="1"/>
    <xf numFmtId="2" fontId="0" fillId="0" borderId="8" xfId="0" applyNumberFormat="1" applyFont="1" applyBorder="1"/>
    <xf numFmtId="3" fontId="13" fillId="0" borderId="9" xfId="0" applyNumberFormat="1" applyFont="1" applyFill="1" applyBorder="1"/>
    <xf numFmtId="0" fontId="11" fillId="2" borderId="5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15" fillId="2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0" fontId="18" fillId="0" borderId="0" xfId="0" applyFont="1"/>
    <xf numFmtId="0" fontId="15" fillId="0" borderId="0" xfId="0" applyFont="1" applyFill="1" applyBorder="1"/>
    <xf numFmtId="0" fontId="19" fillId="0" borderId="1" xfId="0" applyFont="1" applyBorder="1" applyAlignment="1">
      <alignment horizontal="right"/>
    </xf>
    <xf numFmtId="0" fontId="17" fillId="0" borderId="6" xfId="0" applyFont="1" applyFill="1" applyBorder="1"/>
    <xf numFmtId="0" fontId="15" fillId="0" borderId="3" xfId="0" applyFont="1" applyFill="1" applyBorder="1"/>
    <xf numFmtId="0" fontId="17" fillId="0" borderId="5" xfId="0" applyFont="1" applyFill="1" applyBorder="1"/>
    <xf numFmtId="0" fontId="17" fillId="0" borderId="7" xfId="0" applyFont="1" applyFill="1" applyBorder="1"/>
    <xf numFmtId="0" fontId="17" fillId="0" borderId="8" xfId="0" applyFont="1" applyFill="1" applyBorder="1"/>
    <xf numFmtId="2" fontId="17" fillId="0" borderId="4" xfId="0" applyNumberFormat="1" applyFont="1" applyFill="1" applyBorder="1"/>
    <xf numFmtId="3" fontId="18" fillId="0" borderId="0" xfId="0" applyNumberFormat="1" applyFont="1"/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8" xfId="0" applyFont="1" applyFill="1" applyBorder="1"/>
    <xf numFmtId="3" fontId="15" fillId="0" borderId="8" xfId="0" applyNumberFormat="1" applyFont="1" applyFill="1" applyBorder="1"/>
    <xf numFmtId="0" fontId="15" fillId="2" borderId="1" xfId="0" applyFont="1" applyFill="1" applyBorder="1"/>
    <xf numFmtId="2" fontId="17" fillId="0" borderId="5" xfId="0" applyNumberFormat="1" applyFont="1" applyFill="1" applyBorder="1"/>
    <xf numFmtId="0" fontId="15" fillId="0" borderId="5" xfId="0" applyFont="1" applyFill="1" applyBorder="1"/>
    <xf numFmtId="11" fontId="15" fillId="2" borderId="6" xfId="0" applyNumberFormat="1" applyFont="1" applyFill="1" applyBorder="1"/>
    <xf numFmtId="11" fontId="15" fillId="2" borderId="9" xfId="0" applyNumberFormat="1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21" fillId="0" borderId="4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0" xfId="0" applyFont="1" applyBorder="1"/>
    <xf numFmtId="0" fontId="21" fillId="0" borderId="0" xfId="0" applyFont="1" applyBorder="1"/>
    <xf numFmtId="3" fontId="15" fillId="0" borderId="0" xfId="0" applyNumberFormat="1" applyFont="1" applyFill="1" applyBorder="1"/>
    <xf numFmtId="0" fontId="18" fillId="0" borderId="14" xfId="0" applyFont="1" applyBorder="1"/>
    <xf numFmtId="0" fontId="20" fillId="0" borderId="1" xfId="0" applyFont="1" applyFill="1" applyBorder="1" applyAlignment="1">
      <alignment horizontal="right"/>
    </xf>
    <xf numFmtId="0" fontId="17" fillId="0" borderId="21" xfId="0" applyFont="1" applyFill="1" applyBorder="1" applyAlignment="1">
      <alignment horizontal="right"/>
    </xf>
    <xf numFmtId="0" fontId="18" fillId="0" borderId="20" xfId="0" applyFont="1" applyBorder="1"/>
    <xf numFmtId="0" fontId="15" fillId="2" borderId="2" xfId="0" applyFont="1" applyFill="1" applyBorder="1" applyAlignment="1">
      <alignment horizontal="right"/>
    </xf>
    <xf numFmtId="0" fontId="20" fillId="0" borderId="5" xfId="0" applyFont="1" applyFill="1" applyBorder="1" applyAlignment="1">
      <alignment horizontal="right"/>
    </xf>
    <xf numFmtId="0" fontId="18" fillId="0" borderId="18" xfId="0" applyFont="1" applyBorder="1"/>
    <xf numFmtId="0" fontId="20" fillId="0" borderId="4" xfId="0" applyFont="1" applyFill="1" applyBorder="1" applyAlignment="1">
      <alignment horizontal="right"/>
    </xf>
    <xf numFmtId="0" fontId="17" fillId="0" borderId="23" xfId="0" applyFont="1" applyFill="1" applyBorder="1"/>
    <xf numFmtId="0" fontId="18" fillId="0" borderId="23" xfId="0" applyFont="1" applyBorder="1"/>
    <xf numFmtId="0" fontId="18" fillId="0" borderId="26" xfId="0" applyFont="1" applyBorder="1"/>
    <xf numFmtId="0" fontId="24" fillId="0" borderId="4" xfId="0" applyFont="1" applyBorder="1" applyAlignment="1">
      <alignment horizontal="right"/>
    </xf>
    <xf numFmtId="0" fontId="14" fillId="0" borderId="11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2" fontId="13" fillId="0" borderId="5" xfId="0" applyNumberFormat="1" applyFont="1" applyFill="1" applyBorder="1" applyAlignment="1">
      <alignment horizontal="right"/>
    </xf>
    <xf numFmtId="0" fontId="0" fillId="0" borderId="2" xfId="0" applyFont="1" applyBorder="1"/>
    <xf numFmtId="3" fontId="17" fillId="0" borderId="5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164" fontId="13" fillId="0" borderId="5" xfId="0" applyNumberFormat="1" applyFont="1" applyFill="1" applyBorder="1" applyAlignment="1">
      <alignment horizontal="right"/>
    </xf>
    <xf numFmtId="11" fontId="4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3" fontId="13" fillId="3" borderId="5" xfId="0" applyNumberFormat="1" applyFont="1" applyFill="1" applyBorder="1" applyAlignment="1">
      <alignment horizontal="right"/>
    </xf>
    <xf numFmtId="0" fontId="14" fillId="3" borderId="6" xfId="0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13" fillId="0" borderId="8" xfId="0" applyFont="1" applyFill="1" applyBorder="1" applyAlignment="1">
      <alignment horizontal="right"/>
    </xf>
    <xf numFmtId="164" fontId="13" fillId="0" borderId="8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0" fontId="17" fillId="0" borderId="6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7" fillId="0" borderId="4" xfId="0" applyFont="1" applyFill="1" applyBorder="1" applyAlignment="1">
      <alignment horizontal="right"/>
    </xf>
    <xf numFmtId="0" fontId="17" fillId="4" borderId="4" xfId="0" applyFont="1" applyFill="1" applyBorder="1" applyAlignment="1">
      <alignment horizontal="right"/>
    </xf>
    <xf numFmtId="3" fontId="17" fillId="4" borderId="5" xfId="0" applyNumberFormat="1" applyFont="1" applyFill="1" applyBorder="1" applyAlignment="1">
      <alignment horizontal="right"/>
    </xf>
    <xf numFmtId="0" fontId="17" fillId="0" borderId="22" xfId="0" applyFont="1" applyFill="1" applyBorder="1" applyAlignment="1">
      <alignment horizontal="right"/>
    </xf>
    <xf numFmtId="0" fontId="17" fillId="0" borderId="23" xfId="0" applyFont="1" applyFill="1" applyBorder="1" applyAlignment="1">
      <alignment horizontal="right"/>
    </xf>
    <xf numFmtId="0" fontId="18" fillId="0" borderId="23" xfId="0" applyFont="1" applyBorder="1" applyAlignment="1">
      <alignment horizontal="right"/>
    </xf>
    <xf numFmtId="0" fontId="18" fillId="0" borderId="26" xfId="0" applyFont="1" applyBorder="1" applyAlignment="1">
      <alignment horizontal="right"/>
    </xf>
    <xf numFmtId="0" fontId="14" fillId="0" borderId="11" xfId="0" applyFont="1" applyFill="1" applyBorder="1" applyAlignment="1">
      <alignment horizontal="right"/>
    </xf>
    <xf numFmtId="0" fontId="17" fillId="0" borderId="16" xfId="0" applyFont="1" applyFill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0" fontId="18" fillId="0" borderId="15" xfId="0" applyFont="1" applyBorder="1" applyAlignment="1">
      <alignment horizontal="right"/>
    </xf>
    <xf numFmtId="3" fontId="17" fillId="0" borderId="6" xfId="0" applyNumberFormat="1" applyFont="1" applyFill="1" applyBorder="1" applyAlignment="1">
      <alignment horizontal="right"/>
    </xf>
    <xf numFmtId="2" fontId="17" fillId="0" borderId="5" xfId="0" applyNumberFormat="1" applyFont="1" applyFill="1" applyBorder="1" applyAlignment="1">
      <alignment horizontal="right"/>
    </xf>
    <xf numFmtId="2" fontId="18" fillId="0" borderId="5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2" fontId="17" fillId="0" borderId="8" xfId="0" applyNumberFormat="1" applyFont="1" applyFill="1" applyBorder="1" applyAlignment="1">
      <alignment horizontal="right"/>
    </xf>
    <xf numFmtId="2" fontId="18" fillId="0" borderId="8" xfId="0" applyNumberFormat="1" applyFont="1" applyBorder="1" applyAlignment="1">
      <alignment horizontal="right"/>
    </xf>
    <xf numFmtId="3" fontId="17" fillId="0" borderId="9" xfId="0" applyNumberFormat="1" applyFont="1" applyFill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7" fillId="0" borderId="10" xfId="0" applyFont="1" applyFill="1" applyBorder="1" applyAlignment="1">
      <alignment horizontal="right"/>
    </xf>
    <xf numFmtId="0" fontId="17" fillId="0" borderId="13" xfId="0" applyFont="1" applyFill="1" applyBorder="1" applyAlignment="1">
      <alignment horizontal="right"/>
    </xf>
    <xf numFmtId="0" fontId="17" fillId="0" borderId="28" xfId="0" applyFont="1" applyFill="1" applyBorder="1" applyAlignment="1">
      <alignment horizontal="right"/>
    </xf>
    <xf numFmtId="0" fontId="18" fillId="0" borderId="6" xfId="0" applyFont="1" applyBorder="1" applyAlignment="1">
      <alignment horizontal="right"/>
    </xf>
    <xf numFmtId="164" fontId="17" fillId="0" borderId="5" xfId="0" applyNumberFormat="1" applyFont="1" applyFill="1" applyBorder="1" applyAlignment="1">
      <alignment horizontal="right"/>
    </xf>
    <xf numFmtId="11" fontId="22" fillId="0" borderId="5" xfId="0" applyNumberFormat="1" applyFont="1" applyBorder="1" applyAlignment="1">
      <alignment horizontal="right"/>
    </xf>
    <xf numFmtId="0" fontId="17" fillId="0" borderId="8" xfId="0" applyFont="1" applyFill="1" applyBorder="1" applyAlignment="1">
      <alignment horizontal="right"/>
    </xf>
    <xf numFmtId="3" fontId="17" fillId="3" borderId="8" xfId="0" applyNumberFormat="1" applyFont="1" applyFill="1" applyBorder="1" applyAlignment="1">
      <alignment horizontal="right"/>
    </xf>
    <xf numFmtId="0" fontId="20" fillId="3" borderId="9" xfId="0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2" fontId="17" fillId="0" borderId="4" xfId="0" applyNumberFormat="1" applyFont="1" applyFill="1" applyBorder="1" applyAlignment="1">
      <alignment horizontal="right"/>
    </xf>
    <xf numFmtId="11" fontId="15" fillId="2" borderId="6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15" fillId="0" borderId="8" xfId="0" applyFont="1" applyFill="1" applyBorder="1" applyAlignment="1">
      <alignment horizontal="right"/>
    </xf>
    <xf numFmtId="11" fontId="15" fillId="2" borderId="9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0" fontId="17" fillId="4" borderId="5" xfId="0" applyFont="1" applyFill="1" applyBorder="1" applyAlignment="1">
      <alignment horizontal="right"/>
    </xf>
    <xf numFmtId="3" fontId="18" fillId="4" borderId="5" xfId="0" applyNumberFormat="1" applyFont="1" applyFill="1" applyBorder="1" applyAlignment="1">
      <alignment horizontal="right"/>
    </xf>
    <xf numFmtId="0" fontId="17" fillId="0" borderId="12" xfId="0" applyFont="1" applyFill="1" applyBorder="1" applyAlignment="1">
      <alignment horizontal="right"/>
    </xf>
    <xf numFmtId="3" fontId="17" fillId="3" borderId="9" xfId="0" applyNumberFormat="1" applyFont="1" applyFill="1" applyBorder="1" applyAlignment="1">
      <alignment horizontal="right"/>
    </xf>
    <xf numFmtId="3" fontId="18" fillId="0" borderId="5" xfId="0" applyNumberFormat="1" applyFont="1" applyFill="1" applyBorder="1" applyAlignment="1">
      <alignment horizontal="right"/>
    </xf>
    <xf numFmtId="0" fontId="17" fillId="4" borderId="7" xfId="0" applyFont="1" applyFill="1" applyBorder="1" applyAlignment="1">
      <alignment horizontal="right"/>
    </xf>
    <xf numFmtId="0" fontId="21" fillId="0" borderId="5" xfId="0" applyFont="1" applyBorder="1" applyAlignment="1">
      <alignment horizontal="right"/>
    </xf>
    <xf numFmtId="3" fontId="20" fillId="0" borderId="5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18" fillId="0" borderId="22" xfId="0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3" fontId="18" fillId="0" borderId="6" xfId="0" applyNumberFormat="1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17" xfId="0" applyFont="1" applyFill="1" applyBorder="1" applyAlignment="1">
      <alignment horizontal="right"/>
    </xf>
    <xf numFmtId="0" fontId="17" fillId="0" borderId="14" xfId="0" applyFont="1" applyFill="1" applyBorder="1" applyAlignment="1">
      <alignment horizontal="right"/>
    </xf>
    <xf numFmtId="0" fontId="17" fillId="0" borderId="18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right"/>
    </xf>
    <xf numFmtId="3" fontId="17" fillId="0" borderId="20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3" fontId="17" fillId="0" borderId="3" xfId="0" applyNumberFormat="1" applyFont="1" applyFill="1" applyBorder="1" applyAlignment="1">
      <alignment horizontal="right"/>
    </xf>
    <xf numFmtId="3" fontId="17" fillId="0" borderId="8" xfId="0" applyNumberFormat="1" applyFont="1" applyFill="1" applyBorder="1" applyAlignment="1">
      <alignment horizontal="right"/>
    </xf>
    <xf numFmtId="0" fontId="0" fillId="0" borderId="15" xfId="0" applyFont="1" applyBorder="1"/>
    <xf numFmtId="0" fontId="0" fillId="0" borderId="16" xfId="0" applyFont="1" applyBorder="1"/>
    <xf numFmtId="0" fontId="0" fillId="0" borderId="24" xfId="0" applyBorder="1"/>
    <xf numFmtId="0" fontId="0" fillId="0" borderId="12" xfId="0" applyBorder="1"/>
    <xf numFmtId="0" fontId="0" fillId="0" borderId="12" xfId="0" applyFont="1" applyBorder="1"/>
    <xf numFmtId="0" fontId="14" fillId="0" borderId="2" xfId="0" applyFont="1" applyFill="1" applyBorder="1" applyAlignment="1">
      <alignment horizontal="right"/>
    </xf>
    <xf numFmtId="2" fontId="13" fillId="0" borderId="8" xfId="0" applyNumberFormat="1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center"/>
    </xf>
    <xf numFmtId="0" fontId="13" fillId="0" borderId="13" xfId="0" applyFont="1" applyFill="1" applyBorder="1"/>
    <xf numFmtId="0" fontId="0" fillId="0" borderId="28" xfId="0" applyFont="1" applyBorder="1"/>
    <xf numFmtId="0" fontId="11" fillId="0" borderId="2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7" fillId="0" borderId="27" xfId="0" applyFont="1" applyFill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5" fillId="0" borderId="13" xfId="0" applyFont="1" applyFill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27" xfId="0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/>
    </xf>
    <xf numFmtId="2" fontId="17" fillId="0" borderId="10" xfId="0" applyNumberFormat="1" applyFont="1" applyFill="1" applyBorder="1" applyAlignment="1">
      <alignment horizontal="right"/>
    </xf>
    <xf numFmtId="2" fontId="18" fillId="0" borderId="10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18" fillId="0" borderId="28" xfId="0" applyNumberFormat="1" applyFont="1" applyBorder="1" applyAlignment="1">
      <alignment horizontal="right"/>
    </xf>
    <xf numFmtId="0" fontId="21" fillId="0" borderId="27" xfId="0" applyFont="1" applyBorder="1" applyAlignment="1">
      <alignment horizontal="right"/>
    </xf>
    <xf numFmtId="0" fontId="0" fillId="0" borderId="13" xfId="0" applyBorder="1"/>
    <xf numFmtId="0" fontId="15" fillId="3" borderId="2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3" fontId="17" fillId="4" borderId="8" xfId="0" applyNumberFormat="1" applyFont="1" applyFill="1" applyBorder="1" applyAlignment="1">
      <alignment horizontal="right"/>
    </xf>
    <xf numFmtId="0" fontId="18" fillId="0" borderId="8" xfId="0" applyFont="1" applyFill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7" fillId="0" borderId="25" xfId="0" applyFont="1" applyFill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15" fillId="3" borderId="3" xfId="0" applyFont="1" applyFill="1" applyBorder="1" applyAlignment="1">
      <alignment horizontal="right"/>
    </xf>
    <xf numFmtId="11" fontId="22" fillId="0" borderId="6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28" xfId="0" applyFont="1" applyBorder="1" applyAlignment="1">
      <alignment horizontal="right"/>
    </xf>
    <xf numFmtId="3" fontId="18" fillId="4" borderId="8" xfId="0" applyNumberFormat="1" applyFont="1" applyFill="1" applyBorder="1" applyAlignment="1">
      <alignment horizontal="right"/>
    </xf>
    <xf numFmtId="0" fontId="23" fillId="0" borderId="0" xfId="0" applyFont="1" applyBorder="1"/>
    <xf numFmtId="0" fontId="22" fillId="0" borderId="5" xfId="0" applyFont="1" applyBorder="1" applyAlignment="1">
      <alignment horizontal="right"/>
    </xf>
    <xf numFmtId="0" fontId="17" fillId="0" borderId="30" xfId="0" applyFont="1" applyFill="1" applyBorder="1" applyAlignment="1">
      <alignment horizontal="right"/>
    </xf>
    <xf numFmtId="3" fontId="17" fillId="0" borderId="18" xfId="0" applyNumberFormat="1" applyFont="1" applyFill="1" applyBorder="1" applyAlignment="1">
      <alignment horizontal="right"/>
    </xf>
    <xf numFmtId="165" fontId="17" fillId="0" borderId="5" xfId="0" applyNumberFormat="1" applyFont="1" applyFill="1" applyBorder="1" applyAlignment="1">
      <alignment horizontal="right"/>
    </xf>
    <xf numFmtId="165" fontId="17" fillId="0" borderId="8" xfId="0" applyNumberFormat="1" applyFont="1" applyFill="1" applyBorder="1" applyAlignment="1">
      <alignment horizontal="right"/>
    </xf>
    <xf numFmtId="0" fontId="22" fillId="0" borderId="8" xfId="0" applyFont="1" applyBorder="1" applyAlignment="1">
      <alignment horizontal="right"/>
    </xf>
    <xf numFmtId="14" fontId="15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2" fontId="18" fillId="0" borderId="5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0" fontId="21" fillId="0" borderId="7" xfId="0" applyFont="1" applyFill="1" applyBorder="1" applyAlignment="1">
      <alignment horizontal="right"/>
    </xf>
    <xf numFmtId="2" fontId="18" fillId="0" borderId="8" xfId="0" applyNumberFormat="1" applyFont="1" applyFill="1" applyBorder="1" applyAlignment="1">
      <alignment horizontal="right"/>
    </xf>
    <xf numFmtId="3" fontId="18" fillId="0" borderId="9" xfId="0" applyNumberFormat="1" applyFont="1" applyFill="1" applyBorder="1" applyAlignment="1">
      <alignment horizontal="right"/>
    </xf>
    <xf numFmtId="165" fontId="17" fillId="0" borderId="12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5" xfId="0" applyFont="1" applyBorder="1" applyAlignment="1">
      <alignment horizontal="right"/>
    </xf>
    <xf numFmtId="2" fontId="27" fillId="0" borderId="5" xfId="0" applyNumberFormat="1" applyFont="1" applyBorder="1" applyAlignment="1">
      <alignment horizontal="right"/>
    </xf>
    <xf numFmtId="164" fontId="27" fillId="0" borderId="5" xfId="0" applyNumberFormat="1" applyFont="1" applyFill="1" applyBorder="1" applyAlignment="1">
      <alignment horizontal="right"/>
    </xf>
    <xf numFmtId="0" fontId="27" fillId="0" borderId="5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27" fillId="0" borderId="8" xfId="0" applyFont="1" applyFill="1" applyBorder="1" applyAlignment="1">
      <alignment horizontal="right"/>
    </xf>
    <xf numFmtId="2" fontId="27" fillId="0" borderId="5" xfId="0" applyNumberFormat="1" applyFont="1" applyFill="1" applyBorder="1" applyAlignment="1">
      <alignment horizontal="right"/>
    </xf>
    <xf numFmtId="3" fontId="27" fillId="3" borderId="8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7" fillId="0" borderId="15" xfId="0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2" fontId="27" fillId="0" borderId="8" xfId="0" applyNumberFormat="1" applyFont="1" applyFill="1" applyBorder="1" applyAlignment="1">
      <alignment horizontal="right"/>
    </xf>
    <xf numFmtId="2" fontId="27" fillId="0" borderId="8" xfId="0" applyNumberFormat="1" applyFont="1" applyBorder="1" applyAlignment="1">
      <alignment horizontal="right"/>
    </xf>
    <xf numFmtId="3" fontId="27" fillId="0" borderId="9" xfId="0" applyNumberFormat="1" applyFont="1" applyBorder="1" applyAlignment="1">
      <alignment horizontal="right"/>
    </xf>
    <xf numFmtId="0" fontId="27" fillId="0" borderId="10" xfId="0" applyFont="1" applyFill="1" applyBorder="1" applyAlignment="1">
      <alignment horizontal="right"/>
    </xf>
    <xf numFmtId="0" fontId="27" fillId="0" borderId="13" xfId="0" applyFont="1" applyFill="1" applyBorder="1" applyAlignment="1">
      <alignment horizontal="right"/>
    </xf>
    <xf numFmtId="0" fontId="27" fillId="0" borderId="3" xfId="0" applyFont="1" applyBorder="1" applyAlignment="1">
      <alignment horizontal="right"/>
    </xf>
    <xf numFmtId="0" fontId="27" fillId="0" borderId="6" xfId="0" applyFont="1" applyBorder="1" applyAlignment="1">
      <alignment horizontal="right"/>
    </xf>
    <xf numFmtId="0" fontId="26" fillId="3" borderId="9" xfId="0" applyFont="1" applyFill="1" applyBorder="1" applyAlignment="1">
      <alignment horizontal="right"/>
    </xf>
    <xf numFmtId="0" fontId="27" fillId="0" borderId="14" xfId="0" applyFont="1" applyBorder="1" applyAlignment="1">
      <alignment horizontal="right"/>
    </xf>
    <xf numFmtId="0" fontId="27" fillId="0" borderId="18" xfId="0" applyFont="1" applyFill="1" applyBorder="1" applyAlignment="1">
      <alignment horizontal="right"/>
    </xf>
    <xf numFmtId="0" fontId="27" fillId="0" borderId="6" xfId="0" applyFont="1" applyFill="1" applyBorder="1" applyAlignment="1">
      <alignment horizontal="right"/>
    </xf>
    <xf numFmtId="0" fontId="27" fillId="0" borderId="28" xfId="0" applyFont="1" applyFill="1" applyBorder="1" applyAlignment="1">
      <alignment horizontal="right"/>
    </xf>
    <xf numFmtId="3" fontId="27" fillId="0" borderId="6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14" xfId="0" applyFont="1" applyFill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0" fillId="0" borderId="17" xfId="0" applyFont="1" applyBorder="1" applyAlignment="1">
      <alignment horizontal="right"/>
    </xf>
    <xf numFmtId="0" fontId="31" fillId="0" borderId="14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31" fillId="0" borderId="18" xfId="0" applyFont="1" applyBorder="1" applyAlignment="1">
      <alignment horizontal="right"/>
    </xf>
    <xf numFmtId="0" fontId="30" fillId="0" borderId="11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1" fillId="0" borderId="2" xfId="0" applyFont="1" applyBorder="1" applyAlignment="1">
      <alignment horizontal="right"/>
    </xf>
    <xf numFmtId="0" fontId="31" fillId="0" borderId="31" xfId="0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0" fillId="0" borderId="4" xfId="0" applyFont="1" applyBorder="1" applyAlignment="1">
      <alignment horizontal="right"/>
    </xf>
    <xf numFmtId="0" fontId="30" fillId="0" borderId="5" xfId="0" applyFont="1" applyFill="1" applyBorder="1" applyAlignment="1">
      <alignment horizontal="right"/>
    </xf>
    <xf numFmtId="0" fontId="30" fillId="0" borderId="3" xfId="0" applyFont="1" applyBorder="1" applyAlignment="1">
      <alignment horizontal="right"/>
    </xf>
    <xf numFmtId="0" fontId="30" fillId="0" borderId="6" xfId="0" applyFont="1" applyBorder="1" applyAlignment="1">
      <alignment horizontal="right"/>
    </xf>
    <xf numFmtId="0" fontId="30" fillId="0" borderId="31" xfId="0" applyFont="1" applyBorder="1" applyAlignment="1">
      <alignment horizontal="right"/>
    </xf>
    <xf numFmtId="0" fontId="30" fillId="0" borderId="32" xfId="0" applyFont="1" applyBorder="1" applyAlignment="1">
      <alignment horizontal="right"/>
    </xf>
    <xf numFmtId="0" fontId="30" fillId="4" borderId="24" xfId="0" applyFont="1" applyFill="1" applyBorder="1" applyAlignment="1">
      <alignment horizontal="right"/>
    </xf>
    <xf numFmtId="14" fontId="31" fillId="4" borderId="12" xfId="0" applyNumberFormat="1" applyFont="1" applyFill="1" applyBorder="1" applyAlignment="1">
      <alignment horizontal="right"/>
    </xf>
    <xf numFmtId="11" fontId="32" fillId="4" borderId="12" xfId="0" applyNumberFormat="1" applyFont="1" applyFill="1" applyBorder="1" applyAlignment="1">
      <alignment horizontal="right"/>
    </xf>
    <xf numFmtId="11" fontId="32" fillId="5" borderId="25" xfId="0" applyNumberFormat="1" applyFont="1" applyFill="1" applyBorder="1" applyAlignment="1">
      <alignment horizontal="right"/>
    </xf>
    <xf numFmtId="14" fontId="32" fillId="4" borderId="12" xfId="0" applyNumberFormat="1" applyFont="1" applyFill="1" applyBorder="1" applyAlignment="1">
      <alignment horizontal="right"/>
    </xf>
    <xf numFmtId="11" fontId="31" fillId="4" borderId="12" xfId="0" applyNumberFormat="1" applyFont="1" applyFill="1" applyBorder="1" applyAlignment="1">
      <alignment horizontal="right"/>
    </xf>
    <xf numFmtId="11" fontId="31" fillId="5" borderId="25" xfId="0" applyNumberFormat="1" applyFont="1" applyFill="1" applyBorder="1" applyAlignment="1">
      <alignment horizontal="right"/>
    </xf>
    <xf numFmtId="11" fontId="32" fillId="5" borderId="32" xfId="0" applyNumberFormat="1" applyFont="1" applyFill="1" applyBorder="1" applyAlignment="1">
      <alignment horizontal="right"/>
    </xf>
    <xf numFmtId="14" fontId="32" fillId="0" borderId="4" xfId="0" applyNumberFormat="1" applyFont="1" applyBorder="1" applyAlignment="1">
      <alignment horizontal="right"/>
    </xf>
    <xf numFmtId="11" fontId="32" fillId="5" borderId="5" xfId="0" applyNumberFormat="1" applyFont="1" applyFill="1" applyBorder="1" applyAlignment="1">
      <alignment horizontal="right"/>
    </xf>
    <xf numFmtId="0" fontId="30" fillId="4" borderId="4" xfId="0" applyFont="1" applyFill="1" applyBorder="1" applyAlignment="1">
      <alignment horizontal="right"/>
    </xf>
    <xf numFmtId="14" fontId="31" fillId="4" borderId="5" xfId="0" applyNumberFormat="1" applyFont="1" applyFill="1" applyBorder="1" applyAlignment="1">
      <alignment horizontal="right"/>
    </xf>
    <xf numFmtId="11" fontId="32" fillId="4" borderId="5" xfId="0" applyNumberFormat="1" applyFont="1" applyFill="1" applyBorder="1" applyAlignment="1">
      <alignment horizontal="right"/>
    </xf>
    <xf numFmtId="11" fontId="32" fillId="5" borderId="6" xfId="0" applyNumberFormat="1" applyFont="1" applyFill="1" applyBorder="1" applyAlignment="1">
      <alignment horizontal="right"/>
    </xf>
    <xf numFmtId="14" fontId="32" fillId="4" borderId="5" xfId="0" applyNumberFormat="1" applyFont="1" applyFill="1" applyBorder="1" applyAlignment="1">
      <alignment horizontal="right"/>
    </xf>
    <xf numFmtId="11" fontId="31" fillId="4" borderId="5" xfId="0" applyNumberFormat="1" applyFont="1" applyFill="1" applyBorder="1" applyAlignment="1">
      <alignment horizontal="right"/>
    </xf>
    <xf numFmtId="11" fontId="31" fillId="5" borderId="6" xfId="0" applyNumberFormat="1" applyFont="1" applyFill="1" applyBorder="1" applyAlignment="1">
      <alignment horizontal="right"/>
    </xf>
    <xf numFmtId="14" fontId="31" fillId="0" borderId="5" xfId="0" applyNumberFormat="1" applyFont="1" applyBorder="1" applyAlignment="1">
      <alignment horizontal="right"/>
    </xf>
    <xf numFmtId="11" fontId="32" fillId="0" borderId="5" xfId="0" applyNumberFormat="1" applyFont="1" applyBorder="1" applyAlignment="1">
      <alignment horizontal="right"/>
    </xf>
    <xf numFmtId="11" fontId="32" fillId="0" borderId="6" xfId="0" applyNumberFormat="1" applyFont="1" applyBorder="1" applyAlignment="1">
      <alignment horizontal="right"/>
    </xf>
    <xf numFmtId="0" fontId="30" fillId="0" borderId="4" xfId="0" applyFont="1" applyFill="1" applyBorder="1" applyAlignment="1">
      <alignment horizontal="right"/>
    </xf>
    <xf numFmtId="14" fontId="31" fillId="0" borderId="5" xfId="0" applyNumberFormat="1" applyFont="1" applyFill="1" applyBorder="1" applyAlignment="1">
      <alignment horizontal="right"/>
    </xf>
    <xf numFmtId="11" fontId="32" fillId="5" borderId="0" xfId="0" applyNumberFormat="1" applyFont="1" applyFill="1" applyAlignment="1">
      <alignment horizontal="right"/>
    </xf>
    <xf numFmtId="11" fontId="32" fillId="4" borderId="6" xfId="0" applyNumberFormat="1" applyFont="1" applyFill="1" applyBorder="1" applyAlignment="1">
      <alignment horizontal="right"/>
    </xf>
    <xf numFmtId="11" fontId="32" fillId="4" borderId="4" xfId="0" applyNumberFormat="1" applyFont="1" applyFill="1" applyBorder="1" applyAlignment="1">
      <alignment horizontal="right"/>
    </xf>
    <xf numFmtId="1" fontId="31" fillId="0" borderId="5" xfId="0" applyNumberFormat="1" applyFont="1" applyFill="1" applyBorder="1" applyAlignment="1">
      <alignment horizontal="right"/>
    </xf>
    <xf numFmtId="1" fontId="31" fillId="0" borderId="6" xfId="0" applyNumberFormat="1" applyFont="1" applyFill="1" applyBorder="1" applyAlignment="1">
      <alignment horizontal="right"/>
    </xf>
    <xf numFmtId="1" fontId="30" fillId="0" borderId="4" xfId="0" applyNumberFormat="1" applyFont="1" applyFill="1" applyBorder="1" applyAlignment="1">
      <alignment horizontal="right"/>
    </xf>
    <xf numFmtId="11" fontId="32" fillId="0" borderId="4" xfId="0" applyNumberFormat="1" applyFont="1" applyBorder="1" applyAlignment="1">
      <alignment horizontal="right"/>
    </xf>
    <xf numFmtId="1" fontId="31" fillId="0" borderId="32" xfId="0" applyNumberFormat="1" applyFont="1" applyFill="1" applyBorder="1" applyAlignment="1">
      <alignment horizontal="right"/>
    </xf>
    <xf numFmtId="1" fontId="31" fillId="0" borderId="4" xfId="0" applyNumberFormat="1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11" fontId="32" fillId="5" borderId="0" xfId="0" applyNumberFormat="1" applyFont="1" applyFill="1" applyBorder="1" applyAlignment="1">
      <alignment horizontal="right"/>
    </xf>
    <xf numFmtId="0" fontId="30" fillId="0" borderId="19" xfId="0" applyFont="1" applyFill="1" applyBorder="1" applyAlignment="1">
      <alignment horizontal="right"/>
    </xf>
    <xf numFmtId="11" fontId="31" fillId="0" borderId="0" xfId="0" applyNumberFormat="1" applyFont="1" applyBorder="1" applyAlignment="1">
      <alignment horizontal="right"/>
    </xf>
    <xf numFmtId="11" fontId="31" fillId="0" borderId="20" xfId="0" applyNumberFormat="1" applyFont="1" applyBorder="1" applyAlignment="1">
      <alignment horizontal="right"/>
    </xf>
    <xf numFmtId="11" fontId="31" fillId="0" borderId="5" xfId="0" applyNumberFormat="1" applyFont="1" applyBorder="1" applyAlignment="1">
      <alignment horizontal="right"/>
    </xf>
    <xf numFmtId="11" fontId="31" fillId="0" borderId="6" xfId="0" applyNumberFormat="1" applyFont="1" applyBorder="1" applyAlignment="1">
      <alignment horizontal="right"/>
    </xf>
    <xf numFmtId="11" fontId="31" fillId="0" borderId="4" xfId="0" applyNumberFormat="1" applyFont="1" applyBorder="1" applyAlignment="1">
      <alignment horizontal="right"/>
    </xf>
    <xf numFmtId="0" fontId="33" fillId="4" borderId="4" xfId="0" applyFont="1" applyFill="1" applyBorder="1" applyAlignment="1">
      <alignment horizontal="right"/>
    </xf>
    <xf numFmtId="3" fontId="30" fillId="4" borderId="4" xfId="0" applyNumberFormat="1" applyFont="1" applyFill="1" applyBorder="1" applyAlignment="1">
      <alignment horizontal="right"/>
    </xf>
    <xf numFmtId="0" fontId="33" fillId="0" borderId="4" xfId="0" applyFont="1" applyFill="1" applyBorder="1" applyAlignment="1">
      <alignment horizontal="right"/>
    </xf>
    <xf numFmtId="11" fontId="31" fillId="0" borderId="5" xfId="0" applyNumberFormat="1" applyFont="1" applyFill="1" applyBorder="1" applyAlignment="1">
      <alignment horizontal="right"/>
    </xf>
    <xf numFmtId="0" fontId="34" fillId="0" borderId="4" xfId="0" applyFont="1" applyBorder="1" applyAlignment="1">
      <alignment horizontal="right"/>
    </xf>
    <xf numFmtId="11" fontId="32" fillId="0" borderId="4" xfId="0" applyNumberFormat="1" applyFont="1" applyFill="1" applyBorder="1" applyAlignment="1">
      <alignment horizontal="right"/>
    </xf>
    <xf numFmtId="11" fontId="32" fillId="0" borderId="5" xfId="0" applyNumberFormat="1" applyFont="1" applyFill="1" applyBorder="1" applyAlignment="1">
      <alignment horizontal="right"/>
    </xf>
    <xf numFmtId="0" fontId="32" fillId="0" borderId="5" xfId="0" applyFont="1" applyBorder="1" applyAlignment="1">
      <alignment horizontal="right"/>
    </xf>
    <xf numFmtId="0" fontId="32" fillId="5" borderId="6" xfId="0" applyFont="1" applyFill="1" applyBorder="1" applyAlignment="1">
      <alignment horizontal="right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/>
    </xf>
    <xf numFmtId="3" fontId="30" fillId="0" borderId="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right"/>
    </xf>
    <xf numFmtId="11" fontId="0" fillId="0" borderId="5" xfId="0" applyNumberFormat="1" applyBorder="1" applyAlignment="1">
      <alignment horizontal="right"/>
    </xf>
    <xf numFmtId="11" fontId="0" fillId="5" borderId="6" xfId="0" applyNumberFormat="1" applyFill="1" applyBorder="1" applyAlignment="1">
      <alignment horizontal="right"/>
    </xf>
    <xf numFmtId="11" fontId="31" fillId="0" borderId="4" xfId="0" applyNumberFormat="1" applyFont="1" applyFill="1" applyBorder="1" applyAlignment="1">
      <alignment horizontal="right"/>
    </xf>
    <xf numFmtId="3" fontId="29" fillId="0" borderId="4" xfId="0" applyNumberFormat="1" applyFont="1" applyBorder="1" applyAlignment="1">
      <alignment horizontal="right"/>
    </xf>
    <xf numFmtId="11" fontId="31" fillId="4" borderId="6" xfId="0" applyNumberFormat="1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1" fontId="31" fillId="0" borderId="8" xfId="0" applyNumberFormat="1" applyFont="1" applyFill="1" applyBorder="1" applyAlignment="1">
      <alignment horizontal="right"/>
    </xf>
    <xf numFmtId="1" fontId="31" fillId="0" borderId="9" xfId="0" applyNumberFormat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1" fontId="0" fillId="5" borderId="33" xfId="0" applyNumberFormat="1" applyFill="1" applyBorder="1" applyAlignment="1">
      <alignment horizontal="right"/>
    </xf>
    <xf numFmtId="1" fontId="0" fillId="0" borderId="34" xfId="0" applyNumberFormat="1" applyFill="1" applyBorder="1" applyAlignment="1">
      <alignment horizontal="right"/>
    </xf>
    <xf numFmtId="1" fontId="0" fillId="0" borderId="35" xfId="0" applyNumberFormat="1" applyFill="1" applyBorder="1" applyAlignment="1">
      <alignment horizontal="right"/>
    </xf>
    <xf numFmtId="1" fontId="0" fillId="5" borderId="36" xfId="0" applyNumberFormat="1" applyFill="1" applyBorder="1" applyAlignment="1">
      <alignment horizontal="right"/>
    </xf>
    <xf numFmtId="1" fontId="0" fillId="0" borderId="7" xfId="0" applyNumberFormat="1" applyFill="1" applyBorder="1" applyAlignment="1">
      <alignment horizontal="right"/>
    </xf>
    <xf numFmtId="1" fontId="0" fillId="0" borderId="8" xfId="0" applyNumberFormat="1" applyFill="1" applyBorder="1" applyAlignment="1">
      <alignment horizontal="right"/>
    </xf>
    <xf numFmtId="1" fontId="0" fillId="5" borderId="37" xfId="0" applyNumberFormat="1" applyFill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5" borderId="9" xfId="0" applyNumberFormat="1" applyFill="1" applyBorder="1" applyAlignment="1">
      <alignment horizontal="right"/>
    </xf>
    <xf numFmtId="0" fontId="29" fillId="0" borderId="17" xfId="0" applyFont="1" applyBorder="1" applyAlignment="1">
      <alignment horizontal="right"/>
    </xf>
    <xf numFmtId="0" fontId="0" fillId="0" borderId="18" xfId="0" applyBorder="1" applyAlignment="1">
      <alignment horizontal="right"/>
    </xf>
    <xf numFmtId="17" fontId="29" fillId="0" borderId="21" xfId="0" applyNumberFormat="1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29" fillId="0" borderId="20" xfId="0" applyFont="1" applyBorder="1" applyAlignment="1">
      <alignment horizontal="right"/>
    </xf>
    <xf numFmtId="0" fontId="0" fillId="0" borderId="21" xfId="0" applyBorder="1" applyAlignment="1">
      <alignment horizontal="right"/>
    </xf>
    <xf numFmtId="1" fontId="32" fillId="5" borderId="25" xfId="0" applyNumberFormat="1" applyFont="1" applyFill="1" applyBorder="1" applyAlignment="1">
      <alignment horizontal="right"/>
    </xf>
    <xf numFmtId="1" fontId="31" fillId="5" borderId="25" xfId="0" applyNumberFormat="1" applyFont="1" applyFill="1" applyBorder="1" applyAlignment="1">
      <alignment horizontal="right"/>
    </xf>
    <xf numFmtId="1" fontId="32" fillId="5" borderId="5" xfId="0" applyNumberFormat="1" applyFont="1" applyFill="1" applyBorder="1" applyAlignment="1">
      <alignment horizontal="right"/>
    </xf>
    <xf numFmtId="1" fontId="32" fillId="5" borderId="32" xfId="0" applyNumberFormat="1" applyFont="1" applyFill="1" applyBorder="1" applyAlignment="1">
      <alignment horizontal="right"/>
    </xf>
    <xf numFmtId="1" fontId="32" fillId="5" borderId="6" xfId="0" applyNumberFormat="1" applyFont="1" applyFill="1" applyBorder="1" applyAlignment="1">
      <alignment horizontal="right"/>
    </xf>
    <xf numFmtId="1" fontId="31" fillId="5" borderId="6" xfId="0" applyNumberFormat="1" applyFont="1" applyFill="1" applyBorder="1" applyAlignment="1">
      <alignment horizontal="right"/>
    </xf>
    <xf numFmtId="1" fontId="32" fillId="5" borderId="0" xfId="0" applyNumberFormat="1" applyFont="1" applyFill="1" applyBorder="1" applyAlignment="1">
      <alignment horizontal="right"/>
    </xf>
    <xf numFmtId="1" fontId="32" fillId="5" borderId="20" xfId="0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20" xfId="0" applyNumberFormat="1" applyBorder="1" applyAlignment="1">
      <alignment horizontal="right"/>
    </xf>
    <xf numFmtId="1" fontId="0" fillId="5" borderId="6" xfId="0" applyNumberFormat="1" applyFill="1" applyBorder="1" applyAlignment="1">
      <alignment horizontal="right"/>
    </xf>
    <xf numFmtId="1" fontId="0" fillId="0" borderId="23" xfId="0" applyNumberFormat="1" applyBorder="1" applyAlignment="1">
      <alignment horizontal="right"/>
    </xf>
    <xf numFmtId="1" fontId="0" fillId="0" borderId="26" xfId="0" applyNumberFormat="1" applyBorder="1" applyAlignment="1">
      <alignment horizontal="right"/>
    </xf>
    <xf numFmtId="0" fontId="35" fillId="0" borderId="0" xfId="0" applyFont="1" applyFill="1"/>
    <xf numFmtId="0" fontId="3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25-500 pg tDR-Gly</a:t>
            </a:r>
            <a:endParaRPr lang="de-DE" sz="1200">
              <a:effectLst/>
            </a:endParaRPr>
          </a:p>
        </c:rich>
      </c:tx>
      <c:layout>
        <c:manualLayout>
          <c:xMode val="edge"/>
          <c:yMode val="edge"/>
          <c:x val="0.30093348996927527"/>
          <c:y val="4.7124391696459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3814189049412774"/>
                  <c:y val="1.76598300349960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'Gly_m1-3_22.07.22'!$A$17:$A$21</c:f>
              <c:numCache>
                <c:formatCode>General</c:formatCode>
                <c:ptCount val="5"/>
                <c:pt idx="0">
                  <c:v>500</c:v>
                </c:pt>
                <c:pt idx="1">
                  <c:v>250</c:v>
                </c:pt>
                <c:pt idx="2">
                  <c:v>100</c:v>
                </c:pt>
                <c:pt idx="3">
                  <c:v>50</c:v>
                </c:pt>
                <c:pt idx="4">
                  <c:v>25</c:v>
                </c:pt>
              </c:numCache>
            </c:numRef>
          </c:xVal>
          <c:yVal>
            <c:numRef>
              <c:f>'Gly_m1-3_22.07.22'!$B$17:$B$21</c:f>
              <c:numCache>
                <c:formatCode>#,##0</c:formatCode>
                <c:ptCount val="5"/>
                <c:pt idx="0">
                  <c:v>14212.593000000001</c:v>
                </c:pt>
                <c:pt idx="1">
                  <c:v>7017.0450000000001</c:v>
                </c:pt>
                <c:pt idx="2">
                  <c:v>2096.8200000000002</c:v>
                </c:pt>
                <c:pt idx="3">
                  <c:v>729.26300000000003</c:v>
                </c:pt>
                <c:pt idx="4">
                  <c:v>172.364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65-1E4F-9AF4-39DF8259C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10-250 pg tDR-Gly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5668372604748735"/>
                  <c:y val="-6.89117538272830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'Gly_09.06.24 (2)'!$A$19:$A$23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'Gly_09.06.24 (2)'!$B$19:$B$23</c:f>
              <c:numCache>
                <c:formatCode>#,##0</c:formatCode>
                <c:ptCount val="5"/>
                <c:pt idx="0">
                  <c:v>29821.019</c:v>
                </c:pt>
                <c:pt idx="1">
                  <c:v>13896.764999999999</c:v>
                </c:pt>
                <c:pt idx="2">
                  <c:v>4982.66</c:v>
                </c:pt>
                <c:pt idx="3">
                  <c:v>1751.6479999999999</c:v>
                </c:pt>
                <c:pt idx="4">
                  <c:v>682.92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48-354C-8652-B22C6944D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18.75-150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6130997220823748"/>
                  <c:y val="-1.37634111979192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Gly_18.01.25!$A$20:$A$23</c:f>
              <c:numCache>
                <c:formatCode>General</c:formatCode>
                <c:ptCount val="4"/>
                <c:pt idx="0">
                  <c:v>150</c:v>
                </c:pt>
                <c:pt idx="1">
                  <c:v>75</c:v>
                </c:pt>
                <c:pt idx="2">
                  <c:v>37.5</c:v>
                </c:pt>
                <c:pt idx="3">
                  <c:v>18.75</c:v>
                </c:pt>
              </c:numCache>
            </c:numRef>
          </c:xVal>
          <c:yVal>
            <c:numRef>
              <c:f>Gly_18.01.25!$B$20:$B$23</c:f>
              <c:numCache>
                <c:formatCode>#,##0</c:formatCode>
                <c:ptCount val="4"/>
                <c:pt idx="0">
                  <c:v>30285.383000000002</c:v>
                </c:pt>
                <c:pt idx="1">
                  <c:v>17413.098999999998</c:v>
                </c:pt>
                <c:pt idx="2">
                  <c:v>6380.66</c:v>
                </c:pt>
                <c:pt idx="3">
                  <c:v>2390.4059999999999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BD-EC49-B91F-592BB7F8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tDR-Glu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414735461625174"/>
                  <c:y val="-1.09128348060843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'Glu_m1-3_24.07.22'!$A$18:$A$22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'Glu_m1-3_24.07.22'!$B$18:$B$22</c:f>
              <c:numCache>
                <c:formatCode>#,##0</c:formatCode>
                <c:ptCount val="5"/>
                <c:pt idx="0">
                  <c:v>26827.969000000001</c:v>
                </c:pt>
                <c:pt idx="1">
                  <c:v>10022.329</c:v>
                </c:pt>
                <c:pt idx="2">
                  <c:v>3859.3470000000002</c:v>
                </c:pt>
                <c:pt idx="3">
                  <c:v>1603.4059999999999</c:v>
                </c:pt>
                <c:pt idx="4">
                  <c:v>338.02100000000002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5B-0340-87AA-C04AA805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10-100 pg tDR-Glu 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1725110739188916"/>
                  <c:y val="-1.06793449594052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'Glu_m4,5,6_12.08.22'!$A$19:$A$23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5</c:v>
                </c:pt>
              </c:numCache>
            </c:numRef>
          </c:xVal>
          <c:yVal>
            <c:numRef>
              <c:f>'Glu_m4,5,6_12.08.22'!$B$19:$B$23</c:f>
              <c:numCache>
                <c:formatCode>#,##0</c:formatCode>
                <c:ptCount val="5"/>
                <c:pt idx="0">
                  <c:v>27996.392</c:v>
                </c:pt>
                <c:pt idx="1">
                  <c:v>13156.664000000001</c:v>
                </c:pt>
                <c:pt idx="2">
                  <c:v>6230.66</c:v>
                </c:pt>
                <c:pt idx="3">
                  <c:v>2533.4769999999999</c:v>
                </c:pt>
                <c:pt idx="4">
                  <c:v>598.60699999999997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0A-1B47-9A97-C2C81260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5-250 pg tDR-Glu</a:t>
            </a:r>
            <a:r>
              <a:rPr lang="en-US" sz="1200"/>
              <a:t> 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4677407223250616"/>
                  <c:y val="-4.284194410566468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'Glu_m4,5_24.01.23'!$A$20:$A$25</c:f>
              <c:numCache>
                <c:formatCode>General</c:formatCode>
                <c:ptCount val="6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  <c:pt idx="5">
                  <c:v>5</c:v>
                </c:pt>
              </c:numCache>
            </c:numRef>
          </c:xVal>
          <c:yVal>
            <c:numRef>
              <c:f>'Glu_m4,5_24.01.23'!$B$20:$B$25</c:f>
              <c:numCache>
                <c:formatCode>#,##0</c:formatCode>
                <c:ptCount val="6"/>
                <c:pt idx="0">
                  <c:v>33499.434000000001</c:v>
                </c:pt>
                <c:pt idx="1">
                  <c:v>19766.392</c:v>
                </c:pt>
                <c:pt idx="2">
                  <c:v>9009.2080000000005</c:v>
                </c:pt>
                <c:pt idx="3">
                  <c:v>3517.3470000000002</c:v>
                </c:pt>
                <c:pt idx="4">
                  <c:v>1494.2049999999999</c:v>
                </c:pt>
                <c:pt idx="5">
                  <c:v>702.74900000000002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44-C24E-A5C0-A6529409A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5-500 pg tDR-Glu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7434508530590073"/>
                  <c:y val="-1.56644170351407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Glu_14.05.23!$A$19:$A$25</c:f>
              <c:numCache>
                <c:formatCode>General</c:formatCode>
                <c:ptCount val="7"/>
                <c:pt idx="0">
                  <c:v>500</c:v>
                </c:pt>
                <c:pt idx="1">
                  <c:v>250</c:v>
                </c:pt>
                <c:pt idx="2">
                  <c:v>100</c:v>
                </c:pt>
                <c:pt idx="3">
                  <c:v>50</c:v>
                </c:pt>
                <c:pt idx="4">
                  <c:v>25</c:v>
                </c:pt>
                <c:pt idx="5">
                  <c:v>10</c:v>
                </c:pt>
                <c:pt idx="6">
                  <c:v>5</c:v>
                </c:pt>
              </c:numCache>
            </c:numRef>
          </c:xVal>
          <c:yVal>
            <c:numRef>
              <c:f>Glu_14.05.23!$B$19:$B$25</c:f>
              <c:numCache>
                <c:formatCode>#,##0</c:formatCode>
                <c:ptCount val="7"/>
                <c:pt idx="0">
                  <c:v>64491.718000000001</c:v>
                </c:pt>
                <c:pt idx="1">
                  <c:v>34307.788999999997</c:v>
                </c:pt>
                <c:pt idx="2">
                  <c:v>16766.543000000001</c:v>
                </c:pt>
                <c:pt idx="3">
                  <c:v>7239.0659999999998</c:v>
                </c:pt>
                <c:pt idx="4">
                  <c:v>3877.761</c:v>
                </c:pt>
                <c:pt idx="5">
                  <c:v>1520.163</c:v>
                </c:pt>
                <c:pt idx="6">
                  <c:v>554.02099999999996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7C-2748-B0D9-83384593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1-100 pg tDR-Glu</a:t>
            </a:r>
            <a:r>
              <a:rPr lang="en-US" sz="1200"/>
              <a:t> 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7104680911833017"/>
                  <c:y val="-1.84869260242039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Glu_13.06.24!$A$21:$A$25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</c:numCache>
            </c:numRef>
          </c:xVal>
          <c:yVal>
            <c:numRef>
              <c:f>Glu_13.06.24!$B$21:$B$25</c:f>
              <c:numCache>
                <c:formatCode>#,##0</c:formatCode>
                <c:ptCount val="5"/>
                <c:pt idx="0">
                  <c:v>29043.634999999998</c:v>
                </c:pt>
                <c:pt idx="1">
                  <c:v>16929.785</c:v>
                </c:pt>
                <c:pt idx="2">
                  <c:v>6037.9740000000002</c:v>
                </c:pt>
                <c:pt idx="3">
                  <c:v>2317.0619999999999</c:v>
                </c:pt>
                <c:pt idx="4">
                  <c:v>673.09199999999998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95-4149-A39B-6DF176B4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1-50 pg </a:t>
            </a:r>
            <a:r>
              <a:rPr lang="en-US" sz="1200" b="0" i="0" u="none" strike="noStrike" baseline="0">
                <a:effectLst/>
              </a:rPr>
              <a:t>tDR-Glu</a:t>
            </a:r>
            <a:r>
              <a:rPr lang="en-US" sz="1200" b="0" i="0" u="none" strike="noStrike" baseline="0"/>
              <a:t> 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372599914392821"/>
                  <c:y val="-7.14426177836684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'Glu_13.06.24 (2)'!$A$20:$A$23</c:f>
              <c:numCache>
                <c:formatCode>General</c:formatCode>
                <c:ptCount val="4"/>
                <c:pt idx="0">
                  <c:v>50</c:v>
                </c:pt>
                <c:pt idx="1">
                  <c:v>25</c:v>
                </c:pt>
                <c:pt idx="2">
                  <c:v>10</c:v>
                </c:pt>
                <c:pt idx="3">
                  <c:v>1</c:v>
                </c:pt>
              </c:numCache>
            </c:numRef>
          </c:xVal>
          <c:yVal>
            <c:numRef>
              <c:f>'Glu_13.06.24 (2)'!$B$20:$B$23</c:f>
              <c:numCache>
                <c:formatCode>#,##0</c:formatCode>
                <c:ptCount val="4"/>
                <c:pt idx="0">
                  <c:v>23924.392</c:v>
                </c:pt>
                <c:pt idx="1">
                  <c:v>10071.723</c:v>
                </c:pt>
                <c:pt idx="2">
                  <c:v>2727.79</c:v>
                </c:pt>
                <c:pt idx="3">
                  <c:v>1381.82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FE-9B41-A69B-1CA00A10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25-750 pg tDR-Ala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8718448430169033"/>
                  <c:y val="-1.96496517594772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'Ala_m1-3_22.07.22 '!$A$19:$A$24</c:f>
              <c:numCache>
                <c:formatCode>General</c:formatCode>
                <c:ptCount val="6"/>
                <c:pt idx="0">
                  <c:v>750</c:v>
                </c:pt>
                <c:pt idx="1">
                  <c:v>500</c:v>
                </c:pt>
                <c:pt idx="2">
                  <c:v>250</c:v>
                </c:pt>
                <c:pt idx="3">
                  <c:v>100</c:v>
                </c:pt>
                <c:pt idx="4">
                  <c:v>50</c:v>
                </c:pt>
                <c:pt idx="5">
                  <c:v>25</c:v>
                </c:pt>
              </c:numCache>
            </c:numRef>
          </c:xVal>
          <c:yVal>
            <c:numRef>
              <c:f>'Ala_m1-3_22.07.22 '!$B$19:$B$24</c:f>
              <c:numCache>
                <c:formatCode>#,##0</c:formatCode>
                <c:ptCount val="6"/>
                <c:pt idx="0">
                  <c:v>44258.86</c:v>
                </c:pt>
                <c:pt idx="1">
                  <c:v>34538.546000000002</c:v>
                </c:pt>
                <c:pt idx="2">
                  <c:v>16690.321</c:v>
                </c:pt>
                <c:pt idx="3">
                  <c:v>6522.933</c:v>
                </c:pt>
                <c:pt idx="4">
                  <c:v>2513.5770000000002</c:v>
                </c:pt>
                <c:pt idx="5">
                  <c:v>994.84900000000005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D8-2844-B7A4-3B8D20B0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25-250 pg tsRNA-Ala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2707024205610158"/>
                  <c:y val="-4.1373214891663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'Ala_m4-6_16.08.22'!$A$19:$A$22</c:f>
              <c:numCache>
                <c:formatCode>General</c:formatCode>
                <c:ptCount val="4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</c:numCache>
            </c:numRef>
          </c:xVal>
          <c:yVal>
            <c:numRef>
              <c:f>'Ala_m4-6_16.08.22'!$B$19:$B$22</c:f>
              <c:numCache>
                <c:formatCode>#,##0</c:formatCode>
                <c:ptCount val="4"/>
                <c:pt idx="0">
                  <c:v>19630.141</c:v>
                </c:pt>
                <c:pt idx="1">
                  <c:v>10829.279</c:v>
                </c:pt>
                <c:pt idx="2">
                  <c:v>5662.4470000000001</c:v>
                </c:pt>
                <c:pt idx="3">
                  <c:v>2219.163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45-ED4C-97A2-EC76A5987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9605601462464"/>
                  <c:y val="-1.2404928376961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'Gly_m1-3_12.08.22'!$A$19:$A$23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'Gly_m1-3_12.08.22'!$B$19:$B$23</c:f>
              <c:numCache>
                <c:formatCode>#,##0</c:formatCode>
                <c:ptCount val="5"/>
                <c:pt idx="0">
                  <c:v>48558.667999999998</c:v>
                </c:pt>
                <c:pt idx="1">
                  <c:v>18735.271000000001</c:v>
                </c:pt>
                <c:pt idx="2">
                  <c:v>10151.945</c:v>
                </c:pt>
                <c:pt idx="3">
                  <c:v>3989.4769999999999</c:v>
                </c:pt>
                <c:pt idx="4">
                  <c:v>2152.5059999999999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9A-4748-9049-941EE2B6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25-250 pg tDR-Ala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8587057632308998"/>
                  <c:y val="-1.5993107590774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'Ala_m14-16_22.08.22'!$A$18:$A$21</c:f>
              <c:numCache>
                <c:formatCode>General</c:formatCode>
                <c:ptCount val="4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</c:numCache>
            </c:numRef>
          </c:xVal>
          <c:yVal>
            <c:numRef>
              <c:f>'Ala_m14-16_22.08.22'!$B$18:$B$21</c:f>
              <c:numCache>
                <c:formatCode>#,##0</c:formatCode>
                <c:ptCount val="4"/>
                <c:pt idx="0">
                  <c:v>27555.048999999999</c:v>
                </c:pt>
                <c:pt idx="1">
                  <c:v>11456.087</c:v>
                </c:pt>
                <c:pt idx="2">
                  <c:v>5491.4470000000001</c:v>
                </c:pt>
                <c:pt idx="3">
                  <c:v>2445.4059999999999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59-B741-B72D-8B43F950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5-100 pg tDR-Lys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3416181385542576"/>
                  <c:y val="-2.96392606380539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'Lys_m1-3_08.08.22'!$A$21:$A$25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5</c:v>
                </c:pt>
              </c:numCache>
            </c:numRef>
          </c:xVal>
          <c:yVal>
            <c:numRef>
              <c:f>'Lys_m1-3_08.08.22'!$B$21:$B$25</c:f>
              <c:numCache>
                <c:formatCode>#,##0</c:formatCode>
                <c:ptCount val="5"/>
                <c:pt idx="0">
                  <c:v>20656.413</c:v>
                </c:pt>
                <c:pt idx="1">
                  <c:v>10967.572</c:v>
                </c:pt>
                <c:pt idx="2">
                  <c:v>4149.1750000000002</c:v>
                </c:pt>
                <c:pt idx="3">
                  <c:v>1171.0619999999999</c:v>
                </c:pt>
                <c:pt idx="4">
                  <c:v>1174.82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24-554F-BE69-7C55E958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5-250 pg tDR-Lys</a:t>
            </a:r>
            <a:endParaRPr lang="de-DE" sz="1200">
              <a:effectLst/>
            </a:endParaRPr>
          </a:p>
        </c:rich>
      </c:tx>
      <c:layout>
        <c:manualLayout>
          <c:xMode val="edge"/>
          <c:yMode val="edge"/>
          <c:x val="0.3852603917360487"/>
          <c:y val="6.2523025622132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94851424268752E-2"/>
          <c:y val="0.2204814847136648"/>
          <c:w val="0.84911350914642236"/>
          <c:h val="0.6576654191205026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2665889688598403"/>
                  <c:y val="-2.99163164539051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'Lys_m4-6_12.08.22'!$A$20:$A$25</c:f>
              <c:numCache>
                <c:formatCode>General</c:formatCode>
                <c:ptCount val="6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  <c:pt idx="5">
                  <c:v>5</c:v>
                </c:pt>
              </c:numCache>
            </c:numRef>
          </c:xVal>
          <c:yVal>
            <c:numRef>
              <c:f>'Lys_m4-6_12.08.22'!$B$20:$B$25</c:f>
              <c:numCache>
                <c:formatCode>#,##0</c:formatCode>
                <c:ptCount val="6"/>
                <c:pt idx="0">
                  <c:v>38210.375</c:v>
                </c:pt>
                <c:pt idx="1">
                  <c:v>17800.685000000001</c:v>
                </c:pt>
                <c:pt idx="2">
                  <c:v>8831.652</c:v>
                </c:pt>
                <c:pt idx="3">
                  <c:v>4030.3470000000002</c:v>
                </c:pt>
                <c:pt idx="4">
                  <c:v>1407.4059999999999</c:v>
                </c:pt>
                <c:pt idx="5">
                  <c:v>1174.82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20-D449-90C0-AFCEDC2E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10-100 pg tDR-His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2014158900307465"/>
                  <c:y val="-4.86004626569729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'His_m1-3_08.08.2'!$A$21:$A$24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'His_m1-3_08.08.2'!$B$21:$B$24</c:f>
              <c:numCache>
                <c:formatCode>#,##0</c:formatCode>
                <c:ptCount val="4"/>
                <c:pt idx="0">
                  <c:v>19262.705999999998</c:v>
                </c:pt>
                <c:pt idx="1">
                  <c:v>10652.35</c:v>
                </c:pt>
                <c:pt idx="2">
                  <c:v>5355.3879999999999</c:v>
                </c:pt>
                <c:pt idx="3">
                  <c:v>1257.8910000000001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A5-E342-93A0-D79A38CE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10-100 pg tDR-His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551302436328502"/>
                  <c:y val="-1.4535925828986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'His_m4-6_12.08.22'!$A$21:$A$24</c:f>
              <c:numCache>
                <c:formatCode>General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</c:numCache>
            </c:numRef>
          </c:xVal>
          <c:yVal>
            <c:numRef>
              <c:f>'His_m4-6_12.08.22'!$B$21:$B$24</c:f>
              <c:numCache>
                <c:formatCode>#,##0</c:formatCode>
                <c:ptCount val="4"/>
                <c:pt idx="0">
                  <c:v>18686.392</c:v>
                </c:pt>
                <c:pt idx="1">
                  <c:v>9098.0159999999996</c:v>
                </c:pt>
                <c:pt idx="2">
                  <c:v>4634.4679999999998</c:v>
                </c:pt>
                <c:pt idx="3">
                  <c:v>1228.749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35-EB46-9241-084FE60D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tDR-Cys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643285910803194"/>
                  <c:y val="-1.37959112136735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'Cys_m1-3_08.08.22'!$A$20:$A$24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'Cys_m1-3_08.08.22'!$B$20:$B$24</c:f>
              <c:numCache>
                <c:formatCode>#,##0</c:formatCode>
                <c:ptCount val="5"/>
                <c:pt idx="0">
                  <c:v>35135.203000000001</c:v>
                </c:pt>
                <c:pt idx="1">
                  <c:v>16045.977999999999</c:v>
                </c:pt>
                <c:pt idx="2">
                  <c:v>8953.9860000000008</c:v>
                </c:pt>
                <c:pt idx="3">
                  <c:v>4869.8940000000002</c:v>
                </c:pt>
                <c:pt idx="4">
                  <c:v>1809.8820000000001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5B-E045-8E52-A4749AE6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10-250 pg tsRNA-Cys</a:t>
            </a:r>
            <a:endParaRPr lang="de-DE"/>
          </a:p>
        </c:rich>
      </c:tx>
      <c:layout>
        <c:manualLayout>
          <c:xMode val="edge"/>
          <c:yMode val="edge"/>
          <c:x val="0.33134436478907781"/>
          <c:y val="1.2824519673772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643285910803194"/>
                  <c:y val="-1.37959112136735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'Cys_m4-6_12.08.22'!$A$19:$A$23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'Cys_m4-6_12.08.22'!$B$19:$B$23</c:f>
              <c:numCache>
                <c:formatCode>#,##0</c:formatCode>
                <c:ptCount val="5"/>
                <c:pt idx="0">
                  <c:v>40364.002</c:v>
                </c:pt>
                <c:pt idx="1">
                  <c:v>19903.848000000002</c:v>
                </c:pt>
                <c:pt idx="2">
                  <c:v>10362.299999999999</c:v>
                </c:pt>
                <c:pt idx="3">
                  <c:v>5577.723</c:v>
                </c:pt>
                <c:pt idx="4">
                  <c:v>2165.56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14-474A-B95D-502F5776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3986098825602495"/>
                  <c:y val="1.87053775239884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'Gly_m1-3_19.08.22'!$A$18:$A$24</c:f>
              <c:numCache>
                <c:formatCode>General</c:formatCode>
                <c:ptCount val="7"/>
                <c:pt idx="0">
                  <c:v>750</c:v>
                </c:pt>
                <c:pt idx="1">
                  <c:v>500</c:v>
                </c:pt>
                <c:pt idx="2">
                  <c:v>250</c:v>
                </c:pt>
                <c:pt idx="3">
                  <c:v>100</c:v>
                </c:pt>
                <c:pt idx="4">
                  <c:v>50</c:v>
                </c:pt>
                <c:pt idx="5">
                  <c:v>25</c:v>
                </c:pt>
                <c:pt idx="6">
                  <c:v>10</c:v>
                </c:pt>
              </c:numCache>
            </c:numRef>
          </c:xVal>
          <c:yVal>
            <c:numRef>
              <c:f>'Gly_m1-3_19.08.22'!$B$20:$B$24</c:f>
              <c:numCache>
                <c:formatCode>#,##0</c:formatCode>
                <c:ptCount val="5"/>
                <c:pt idx="0">
                  <c:v>28519.261999999999</c:v>
                </c:pt>
                <c:pt idx="1">
                  <c:v>15899.614</c:v>
                </c:pt>
                <c:pt idx="2">
                  <c:v>6853.3680000000004</c:v>
                </c:pt>
                <c:pt idx="3">
                  <c:v>3582.79</c:v>
                </c:pt>
                <c:pt idx="4">
                  <c:v>1023.263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16-224A-900C-A2215209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10-750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7482499603287323"/>
                  <c:y val="-1.66417126186331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Gly_03.09.22!$A$16:$A$22</c:f>
              <c:numCache>
                <c:formatCode>General</c:formatCode>
                <c:ptCount val="7"/>
                <c:pt idx="0">
                  <c:v>750</c:v>
                </c:pt>
                <c:pt idx="1">
                  <c:v>500</c:v>
                </c:pt>
                <c:pt idx="2">
                  <c:v>250</c:v>
                </c:pt>
                <c:pt idx="3">
                  <c:v>100</c:v>
                </c:pt>
                <c:pt idx="4">
                  <c:v>50</c:v>
                </c:pt>
                <c:pt idx="5">
                  <c:v>25</c:v>
                </c:pt>
                <c:pt idx="6">
                  <c:v>10</c:v>
                </c:pt>
              </c:numCache>
            </c:numRef>
          </c:xVal>
          <c:yVal>
            <c:numRef>
              <c:f>Gly_03.09.22!$B$16:$B$22</c:f>
              <c:numCache>
                <c:formatCode>#,##0</c:formatCode>
                <c:ptCount val="7"/>
                <c:pt idx="0">
                  <c:v>48182.919000000002</c:v>
                </c:pt>
                <c:pt idx="1">
                  <c:v>38218.747000000003</c:v>
                </c:pt>
                <c:pt idx="2">
                  <c:v>22426.555</c:v>
                </c:pt>
                <c:pt idx="3">
                  <c:v>8081.5510000000004</c:v>
                </c:pt>
                <c:pt idx="4">
                  <c:v>5034.2460000000001</c:v>
                </c:pt>
                <c:pt idx="5">
                  <c:v>1532.6479999999999</c:v>
                </c:pt>
                <c:pt idx="6">
                  <c:v>650.91999999999996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17-6C46-8E5D-FDE2698A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673507144810578"/>
                  <c:y val="1.429785360802050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'Gly_m4,5,6_10.10.22'!$A$20:$A$24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'Gly_m4,5,6_10.10.22'!$B$20:$B$24</c:f>
              <c:numCache>
                <c:formatCode>#,##0</c:formatCode>
                <c:ptCount val="5"/>
                <c:pt idx="0">
                  <c:v>34788.726000000002</c:v>
                </c:pt>
                <c:pt idx="1">
                  <c:v>16485.321</c:v>
                </c:pt>
                <c:pt idx="2">
                  <c:v>5665.1959999999999</c:v>
                </c:pt>
                <c:pt idx="3">
                  <c:v>2645.3049999999998</c:v>
                </c:pt>
                <c:pt idx="4">
                  <c:v>813.33500000000004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57-C24A-9035-57EB6DEEC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5-250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729635043011592"/>
                  <c:y val="-2.73486922552509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'Gly_m4,5_24.01.23'!$A$21:$A$26</c:f>
              <c:numCache>
                <c:formatCode>General</c:formatCode>
                <c:ptCount val="6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  <c:pt idx="5">
                  <c:v>5</c:v>
                </c:pt>
              </c:numCache>
            </c:numRef>
          </c:xVal>
          <c:yVal>
            <c:numRef>
              <c:f>'Gly_m4,5_24.01.23'!$B$21:$B$26</c:f>
              <c:numCache>
                <c:formatCode>#,##0</c:formatCode>
                <c:ptCount val="6"/>
                <c:pt idx="0">
                  <c:v>27573.261999999999</c:v>
                </c:pt>
                <c:pt idx="1">
                  <c:v>10392.621999999999</c:v>
                </c:pt>
                <c:pt idx="2">
                  <c:v>3627.2959999999998</c:v>
                </c:pt>
                <c:pt idx="3">
                  <c:v>1290.3050000000001</c:v>
                </c:pt>
                <c:pt idx="4">
                  <c:v>329.435</c:v>
                </c:pt>
                <c:pt idx="5">
                  <c:v>133.364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95-7649-BF50-BC6648962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25-500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1781703923969292"/>
                  <c:y val="-3.61098507693222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Gly_31.03.23!$A$19:$A$23</c:f>
              <c:numCache>
                <c:formatCode>General</c:formatCode>
                <c:ptCount val="5"/>
                <c:pt idx="0">
                  <c:v>500</c:v>
                </c:pt>
                <c:pt idx="1">
                  <c:v>250</c:v>
                </c:pt>
                <c:pt idx="2">
                  <c:v>100</c:v>
                </c:pt>
                <c:pt idx="3">
                  <c:v>50</c:v>
                </c:pt>
                <c:pt idx="4">
                  <c:v>25</c:v>
                </c:pt>
              </c:numCache>
            </c:numRef>
          </c:xVal>
          <c:yVal>
            <c:numRef>
              <c:f>Gly_31.03.23!$B$19:$B$23</c:f>
              <c:numCache>
                <c:formatCode>#,##0</c:formatCode>
                <c:ptCount val="5"/>
                <c:pt idx="0">
                  <c:v>39026.182000000001</c:v>
                </c:pt>
                <c:pt idx="1">
                  <c:v>22919.512999999999</c:v>
                </c:pt>
                <c:pt idx="2">
                  <c:v>13040.057000000001</c:v>
                </c:pt>
                <c:pt idx="3">
                  <c:v>4476.4179999999997</c:v>
                </c:pt>
                <c:pt idx="4">
                  <c:v>1708.0619999999999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2F-DD45-ABBC-18D6B50B2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5-100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909443885072037"/>
                  <c:y val="1.5020842010594196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Gly_14.05.23!$A$21:$A$25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25</c:v>
                </c:pt>
                <c:pt idx="3">
                  <c:v>10</c:v>
                </c:pt>
                <c:pt idx="4">
                  <c:v>5</c:v>
                </c:pt>
              </c:numCache>
            </c:numRef>
          </c:xVal>
          <c:yVal>
            <c:numRef>
              <c:f>Gly_14.05.23!$B$21:$B$25</c:f>
              <c:numCache>
                <c:formatCode>#,##0</c:formatCode>
                <c:ptCount val="5"/>
                <c:pt idx="0">
                  <c:v>30494.534</c:v>
                </c:pt>
                <c:pt idx="1">
                  <c:v>14259.3</c:v>
                </c:pt>
                <c:pt idx="2">
                  <c:v>5854.4390000000003</c:v>
                </c:pt>
                <c:pt idx="3">
                  <c:v>1997.134</c:v>
                </c:pt>
                <c:pt idx="4">
                  <c:v>609.50599999999997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0D-3C4F-A115-B8842331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tDR-Gly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8891025822326555"/>
                  <c:y val="-1.98690431982694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Gly_09.06.24!$A$18:$A$22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Gly_09.06.24!$B$18:$B$22</c:f>
              <c:numCache>
                <c:formatCode>#,##0</c:formatCode>
                <c:ptCount val="5"/>
                <c:pt idx="0">
                  <c:v>26864.25</c:v>
                </c:pt>
                <c:pt idx="1">
                  <c:v>13755.057000000001</c:v>
                </c:pt>
                <c:pt idx="2">
                  <c:v>5355.7820000000002</c:v>
                </c:pt>
                <c:pt idx="3">
                  <c:v>1583.4059999999999</c:v>
                </c:pt>
                <c:pt idx="4">
                  <c:v>539.14200000000005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68-9848-9724-3601F709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7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2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2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22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2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24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25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2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356491</xdr:colOff>
      <xdr:row>0</xdr:row>
      <xdr:rowOff>167106</xdr:rowOff>
    </xdr:from>
    <xdr:to>
      <xdr:col>3</xdr:col>
      <xdr:colOff>1453350</xdr:colOff>
      <xdr:row>10</xdr:row>
      <xdr:rowOff>27822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9F3E6-AFE3-B94B-82EB-6D60CD95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6579" y="902369"/>
          <a:ext cx="2921000" cy="19177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383795</xdr:colOff>
      <xdr:row>13</xdr:row>
      <xdr:rowOff>19374</xdr:rowOff>
    </xdr:from>
    <xdr:to>
      <xdr:col>4</xdr:col>
      <xdr:colOff>1188065</xdr:colOff>
      <xdr:row>23</xdr:row>
      <xdr:rowOff>146376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F718FC84-BC33-904E-B5E0-7226A3E6A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445614</xdr:colOff>
      <xdr:row>4</xdr:row>
      <xdr:rowOff>157811</xdr:rowOff>
    </xdr:from>
    <xdr:to>
      <xdr:col>2</xdr:col>
      <xdr:colOff>1080614</xdr:colOff>
      <xdr:row>7</xdr:row>
      <xdr:rowOff>15030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87069FE-9ACC-0842-99D7-3161BE44FE18}"/>
            </a:ext>
          </a:extLst>
        </xdr:cNvPr>
        <xdr:cNvSpPr/>
      </xdr:nvSpPr>
      <xdr:spPr>
        <a:xfrm>
          <a:off x="5427922" y="984438"/>
          <a:ext cx="635000" cy="4809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513080</xdr:colOff>
      <xdr:row>2</xdr:row>
      <xdr:rowOff>170180</xdr:rowOff>
    </xdr:from>
    <xdr:to>
      <xdr:col>4</xdr:col>
      <xdr:colOff>965201</xdr:colOff>
      <xdr:row>9</xdr:row>
      <xdr:rowOff>63932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C34D95-73E3-914C-8DAA-A4D3A5745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525780"/>
          <a:ext cx="3106421" cy="1163752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342144</xdr:colOff>
      <xdr:row>12</xdr:row>
      <xdr:rowOff>61299</xdr:rowOff>
    </xdr:from>
    <xdr:to>
      <xdr:col>4</xdr:col>
      <xdr:colOff>1304427</xdr:colOff>
      <xdr:row>23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54EAB6-E8B1-A74E-877C-AEE05FF3A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251460</xdr:colOff>
      <xdr:row>5</xdr:row>
      <xdr:rowOff>88900</xdr:rowOff>
    </xdr:from>
    <xdr:to>
      <xdr:col>3</xdr:col>
      <xdr:colOff>622300</xdr:colOff>
      <xdr:row>7</xdr:row>
      <xdr:rowOff>25400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1204BD4-8284-D248-B5D0-6D9D9F1E579B}"/>
            </a:ext>
          </a:extLst>
        </xdr:cNvPr>
        <xdr:cNvSpPr/>
      </xdr:nvSpPr>
      <xdr:spPr>
        <a:xfrm>
          <a:off x="5953760" y="1003300"/>
          <a:ext cx="370840" cy="292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210441</xdr:colOff>
      <xdr:row>12</xdr:row>
      <xdr:rowOff>22493</xdr:rowOff>
    </xdr:from>
    <xdr:to>
      <xdr:col>4</xdr:col>
      <xdr:colOff>1364074</xdr:colOff>
      <xdr:row>24</xdr:row>
      <xdr:rowOff>82316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A54C5D-146C-C845-A45C-234158EFE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718220</xdr:colOff>
      <xdr:row>1</xdr:row>
      <xdr:rowOff>82314</xdr:rowOff>
    </xdr:from>
    <xdr:to>
      <xdr:col>4</xdr:col>
      <xdr:colOff>272975</xdr:colOff>
      <xdr:row>8</xdr:row>
      <xdr:rowOff>164629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B608F5-5996-6245-87A0-28B05E80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5442" y="270462"/>
          <a:ext cx="1800774" cy="1317037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3</xdr:col>
      <xdr:colOff>632140</xdr:colOff>
      <xdr:row>3</xdr:row>
      <xdr:rowOff>82313</xdr:rowOff>
    </xdr:from>
    <xdr:to>
      <xdr:col>4</xdr:col>
      <xdr:colOff>211666</xdr:colOff>
      <xdr:row>4</xdr:row>
      <xdr:rowOff>129351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D62C0EB-2F8E-C24F-A402-2FEECEB02EDB}"/>
            </a:ext>
          </a:extLst>
        </xdr:cNvPr>
        <xdr:cNvSpPr/>
      </xdr:nvSpPr>
      <xdr:spPr>
        <a:xfrm>
          <a:off x="6111955" y="623239"/>
          <a:ext cx="1072952" cy="22342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1207024</xdr:colOff>
      <xdr:row>0</xdr:row>
      <xdr:rowOff>83968</xdr:rowOff>
    </xdr:from>
    <xdr:to>
      <xdr:col>3</xdr:col>
      <xdr:colOff>202650</xdr:colOff>
      <xdr:row>8</xdr:row>
      <xdr:rowOff>20992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080435-B4F2-4D4C-BDA5-6426D8BD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6" y="83968"/>
          <a:ext cx="2060419" cy="1385454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477016</xdr:colOff>
      <xdr:row>12</xdr:row>
      <xdr:rowOff>11024</xdr:rowOff>
    </xdr:from>
    <xdr:to>
      <xdr:col>4</xdr:col>
      <xdr:colOff>1277712</xdr:colOff>
      <xdr:row>22</xdr:row>
      <xdr:rowOff>146942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B1D4B3-6BEA-9844-A9A6-1627636E0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1243300</xdr:colOff>
      <xdr:row>3</xdr:row>
      <xdr:rowOff>83967</xdr:rowOff>
    </xdr:from>
    <xdr:to>
      <xdr:col>1</xdr:col>
      <xdr:colOff>1805289</xdr:colOff>
      <xdr:row>4</xdr:row>
      <xdr:rowOff>125951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3CD0437-2417-B049-9542-130D1E043239}"/>
            </a:ext>
          </a:extLst>
        </xdr:cNvPr>
        <xdr:cNvSpPr/>
      </xdr:nvSpPr>
      <xdr:spPr>
        <a:xfrm>
          <a:off x="3583879" y="629752"/>
          <a:ext cx="561989" cy="22041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409339</xdr:colOff>
      <xdr:row>2</xdr:row>
      <xdr:rowOff>52479</xdr:rowOff>
    </xdr:from>
    <xdr:to>
      <xdr:col>3</xdr:col>
      <xdr:colOff>598265</xdr:colOff>
      <xdr:row>7</xdr:row>
      <xdr:rowOff>175246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4826E4F-803C-A841-8C40-96CD6B85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876" y="409339"/>
          <a:ext cx="1920744" cy="1035907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246107</xdr:colOff>
      <xdr:row>11</xdr:row>
      <xdr:rowOff>53007</xdr:rowOff>
    </xdr:from>
    <xdr:to>
      <xdr:col>4</xdr:col>
      <xdr:colOff>1152836</xdr:colOff>
      <xdr:row>22</xdr:row>
      <xdr:rowOff>31487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6F7C1D-C091-224A-9E4C-C3AAEEB23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445614</xdr:colOff>
      <xdr:row>5</xdr:row>
      <xdr:rowOff>104958</xdr:rowOff>
    </xdr:from>
    <xdr:to>
      <xdr:col>2</xdr:col>
      <xdr:colOff>1080614</xdr:colOff>
      <xdr:row>7</xdr:row>
      <xdr:rowOff>20993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3FBF9A5-3B60-DC4E-9E75-C00BF53AB274}"/>
            </a:ext>
          </a:extLst>
        </xdr:cNvPr>
        <xdr:cNvSpPr/>
      </xdr:nvSpPr>
      <xdr:spPr>
        <a:xfrm>
          <a:off x="4003713" y="1007603"/>
          <a:ext cx="635000" cy="28339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95849</xdr:colOff>
      <xdr:row>0</xdr:row>
      <xdr:rowOff>155755</xdr:rowOff>
    </xdr:from>
    <xdr:to>
      <xdr:col>4</xdr:col>
      <xdr:colOff>993715</xdr:colOff>
      <xdr:row>9</xdr:row>
      <xdr:rowOff>152640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B8DCDD6-A053-0E42-A64F-359F5966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472" y="886604"/>
          <a:ext cx="3162300" cy="16383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247493</xdr:colOff>
      <xdr:row>13</xdr:row>
      <xdr:rowOff>145886</xdr:rowOff>
    </xdr:from>
    <xdr:to>
      <xdr:col>4</xdr:col>
      <xdr:colOff>987745</xdr:colOff>
      <xdr:row>24</xdr:row>
      <xdr:rowOff>71887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7324DC-8709-B342-9674-47F2626E3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119810</xdr:colOff>
      <xdr:row>6</xdr:row>
      <xdr:rowOff>167735</xdr:rowOff>
    </xdr:from>
    <xdr:to>
      <xdr:col>3</xdr:col>
      <xdr:colOff>599055</xdr:colOff>
      <xdr:row>8</xdr:row>
      <xdr:rowOff>171190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BF38BE7-E9CB-7B4A-8DDC-A1051D607289}"/>
            </a:ext>
          </a:extLst>
        </xdr:cNvPr>
        <xdr:cNvSpPr/>
      </xdr:nvSpPr>
      <xdr:spPr>
        <a:xfrm flipH="1">
          <a:off x="4612735" y="1269999"/>
          <a:ext cx="479245" cy="36288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547413</xdr:colOff>
      <xdr:row>2</xdr:row>
      <xdr:rowOff>177799</xdr:rowOff>
    </xdr:from>
    <xdr:to>
      <xdr:col>4</xdr:col>
      <xdr:colOff>736424</xdr:colOff>
      <xdr:row>10</xdr:row>
      <xdr:rowOff>24409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E6796D-3D83-9E42-9566-B515971AF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154" y="528144"/>
          <a:ext cx="2958925" cy="1269886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140695</xdr:colOff>
      <xdr:row>13</xdr:row>
      <xdr:rowOff>117793</xdr:rowOff>
    </xdr:from>
    <xdr:to>
      <xdr:col>4</xdr:col>
      <xdr:colOff>656896</xdr:colOff>
      <xdr:row>25</xdr:row>
      <xdr:rowOff>131379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F09E19-047D-4B4C-9AC6-929834E39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90105</xdr:colOff>
      <xdr:row>6</xdr:row>
      <xdr:rowOff>21897</xdr:rowOff>
    </xdr:from>
    <xdr:to>
      <xdr:col>3</xdr:col>
      <xdr:colOff>1259051</xdr:colOff>
      <xdr:row>7</xdr:row>
      <xdr:rowOff>131382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DF26FC8-B9AE-A94A-9982-43C8ABFF0505}"/>
            </a:ext>
          </a:extLst>
        </xdr:cNvPr>
        <xdr:cNvSpPr/>
      </xdr:nvSpPr>
      <xdr:spPr>
        <a:xfrm>
          <a:off x="5312433" y="1083880"/>
          <a:ext cx="1168946" cy="2846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477520</xdr:colOff>
      <xdr:row>2</xdr:row>
      <xdr:rowOff>15240</xdr:rowOff>
    </xdr:from>
    <xdr:to>
      <xdr:col>4</xdr:col>
      <xdr:colOff>1005840</xdr:colOff>
      <xdr:row>8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320EF8-D4D5-7D41-AA9F-37406D43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400" y="381000"/>
          <a:ext cx="2844800" cy="12446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304044</xdr:colOff>
      <xdr:row>13</xdr:row>
      <xdr:rowOff>84159</xdr:rowOff>
    </xdr:from>
    <xdr:to>
      <xdr:col>4</xdr:col>
      <xdr:colOff>1259840</xdr:colOff>
      <xdr:row>25</xdr:row>
      <xdr:rowOff>75015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118E88-5EBA-3E44-86D3-5706070FE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508001</xdr:colOff>
      <xdr:row>5</xdr:row>
      <xdr:rowOff>71120</xdr:rowOff>
    </xdr:from>
    <xdr:to>
      <xdr:col>3</xdr:col>
      <xdr:colOff>739141</xdr:colOff>
      <xdr:row>6</xdr:row>
      <xdr:rowOff>101600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4B662A7-932C-554F-A918-142A49CD3E95}"/>
            </a:ext>
          </a:extLst>
        </xdr:cNvPr>
        <xdr:cNvSpPr/>
      </xdr:nvSpPr>
      <xdr:spPr>
        <a:xfrm>
          <a:off x="5008881" y="995680"/>
          <a:ext cx="982980" cy="2133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142240</xdr:colOff>
      <xdr:row>1</xdr:row>
      <xdr:rowOff>30480</xdr:rowOff>
    </xdr:from>
    <xdr:to>
      <xdr:col>3</xdr:col>
      <xdr:colOff>2019300</xdr:colOff>
      <xdr:row>8</xdr:row>
      <xdr:rowOff>12700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56A99C-D42C-0D47-9EF6-F1DC6B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6160" y="975360"/>
          <a:ext cx="3086100" cy="12827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568204</xdr:colOff>
      <xdr:row>11</xdr:row>
      <xdr:rowOff>185759</xdr:rowOff>
    </xdr:from>
    <xdr:to>
      <xdr:col>4</xdr:col>
      <xdr:colOff>955040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F292CC-76CF-8C48-967B-1C40D8F16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1158240</xdr:colOff>
      <xdr:row>5</xdr:row>
      <xdr:rowOff>40640</xdr:rowOff>
    </xdr:from>
    <xdr:to>
      <xdr:col>3</xdr:col>
      <xdr:colOff>121920</xdr:colOff>
      <xdr:row>6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C97A28-7196-4945-BAC6-D61954C3EA86}"/>
            </a:ext>
          </a:extLst>
        </xdr:cNvPr>
        <xdr:cNvSpPr/>
      </xdr:nvSpPr>
      <xdr:spPr>
        <a:xfrm>
          <a:off x="5659120" y="965200"/>
          <a:ext cx="172720" cy="2946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139993</xdr:colOff>
      <xdr:row>15</xdr:row>
      <xdr:rowOff>104863</xdr:rowOff>
    </xdr:from>
    <xdr:to>
      <xdr:col>4</xdr:col>
      <xdr:colOff>1363210</xdr:colOff>
      <xdr:row>25</xdr:row>
      <xdr:rowOff>69910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F82603-E931-BF49-A065-A7032A510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512660</xdr:colOff>
      <xdr:row>0</xdr:row>
      <xdr:rowOff>166262</xdr:rowOff>
    </xdr:from>
    <xdr:to>
      <xdr:col>4</xdr:col>
      <xdr:colOff>242298</xdr:colOff>
      <xdr:row>9</xdr:row>
      <xdr:rowOff>117203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2373BB-0D58-CC4B-80C9-6D1C4286A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752" y="166262"/>
          <a:ext cx="2351198" cy="154718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612278</xdr:colOff>
      <xdr:row>5</xdr:row>
      <xdr:rowOff>46605</xdr:rowOff>
    </xdr:from>
    <xdr:to>
      <xdr:col>2</xdr:col>
      <xdr:colOff>1247278</xdr:colOff>
      <xdr:row>6</xdr:row>
      <xdr:rowOff>110987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E2AFE43-A3C0-0049-ABC3-82F6FF1E3669}"/>
            </a:ext>
          </a:extLst>
        </xdr:cNvPr>
        <xdr:cNvSpPr/>
      </xdr:nvSpPr>
      <xdr:spPr>
        <a:xfrm>
          <a:off x="4352370" y="932110"/>
          <a:ext cx="635000" cy="239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536227</xdr:colOff>
      <xdr:row>1</xdr:row>
      <xdr:rowOff>42052</xdr:rowOff>
    </xdr:from>
    <xdr:to>
      <xdr:col>4</xdr:col>
      <xdr:colOff>134572</xdr:colOff>
      <xdr:row>9</xdr:row>
      <xdr:rowOff>23201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7E9DB6-CD59-614C-9E38-BAF7267B8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141" y="218675"/>
          <a:ext cx="1759868" cy="1427771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67536</xdr:colOff>
      <xdr:row>12</xdr:row>
      <xdr:rowOff>126158</xdr:rowOff>
    </xdr:from>
    <xdr:to>
      <xdr:col>4</xdr:col>
      <xdr:colOff>1455033</xdr:colOff>
      <xdr:row>23</xdr:row>
      <xdr:rowOff>58874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75D7C1-9AAC-2845-8642-A2E50C87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598466</xdr:colOff>
      <xdr:row>5</xdr:row>
      <xdr:rowOff>58874</xdr:rowOff>
    </xdr:from>
    <xdr:to>
      <xdr:col>3</xdr:col>
      <xdr:colOff>513046</xdr:colOff>
      <xdr:row>7</xdr:row>
      <xdr:rowOff>75695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9914B5-E6EC-2447-9636-0DA827E97239}"/>
            </a:ext>
          </a:extLst>
        </xdr:cNvPr>
        <xdr:cNvSpPr/>
      </xdr:nvSpPr>
      <xdr:spPr>
        <a:xfrm>
          <a:off x="4181380" y="958808"/>
          <a:ext cx="612659" cy="3868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137297</xdr:colOff>
      <xdr:row>2</xdr:row>
      <xdr:rowOff>139836</xdr:rowOff>
    </xdr:from>
    <xdr:to>
      <xdr:col>4</xdr:col>
      <xdr:colOff>514864</xdr:colOff>
      <xdr:row>10</xdr:row>
      <xdr:rowOff>60461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09587F-0238-7943-A68A-BD5C8BE4B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0878" y="500241"/>
          <a:ext cx="1913581" cy="1379409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452172</xdr:colOff>
      <xdr:row>13</xdr:row>
      <xdr:rowOff>91733</xdr:rowOff>
    </xdr:from>
    <xdr:to>
      <xdr:col>4</xdr:col>
      <xdr:colOff>1148536</xdr:colOff>
      <xdr:row>24</xdr:row>
      <xdr:rowOff>42905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CC59C-2E63-6D4A-B4A1-CE5330C6D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859225</xdr:colOff>
      <xdr:row>10</xdr:row>
      <xdr:rowOff>13798</xdr:rowOff>
    </xdr:from>
    <xdr:to>
      <xdr:col>2</xdr:col>
      <xdr:colOff>1074004</xdr:colOff>
      <xdr:row>11</xdr:row>
      <xdr:rowOff>61545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681576-C8E9-7C4E-B0AB-5F8A78275665}"/>
            </a:ext>
          </a:extLst>
        </xdr:cNvPr>
        <xdr:cNvSpPr txBox="1"/>
      </xdr:nvSpPr>
      <xdr:spPr>
        <a:xfrm>
          <a:off x="10625525" y="2947498"/>
          <a:ext cx="214779" cy="250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3</xdr:col>
      <xdr:colOff>188784</xdr:colOff>
      <xdr:row>6</xdr:row>
      <xdr:rowOff>1</xdr:rowOff>
    </xdr:from>
    <xdr:to>
      <xdr:col>3</xdr:col>
      <xdr:colOff>712230</xdr:colOff>
      <xdr:row>7</xdr:row>
      <xdr:rowOff>145879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B2E04DF-EC92-BB4C-A2F9-762A4EB175B7}"/>
            </a:ext>
          </a:extLst>
        </xdr:cNvPr>
        <xdr:cNvSpPr/>
      </xdr:nvSpPr>
      <xdr:spPr>
        <a:xfrm>
          <a:off x="5912365" y="1089798"/>
          <a:ext cx="523446" cy="33466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596909</xdr:colOff>
      <xdr:row>1</xdr:row>
      <xdr:rowOff>151391</xdr:rowOff>
    </xdr:from>
    <xdr:to>
      <xdr:col>4</xdr:col>
      <xdr:colOff>166748</xdr:colOff>
      <xdr:row>8</xdr:row>
      <xdr:rowOff>8410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25EA84-C89D-5741-9FB1-BC09F065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750" y="328014"/>
          <a:ext cx="1731362" cy="1127019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118002</xdr:colOff>
      <xdr:row>11</xdr:row>
      <xdr:rowOff>40358</xdr:rowOff>
    </xdr:from>
    <xdr:to>
      <xdr:col>4</xdr:col>
      <xdr:colOff>1404569</xdr:colOff>
      <xdr:row>22</xdr:row>
      <xdr:rowOff>176622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192460-A597-DB49-9CAD-8DE86AE73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622385</xdr:colOff>
      <xdr:row>5</xdr:row>
      <xdr:rowOff>33641</xdr:rowOff>
    </xdr:from>
    <xdr:to>
      <xdr:col>3</xdr:col>
      <xdr:colOff>308838</xdr:colOff>
      <xdr:row>6</xdr:row>
      <xdr:rowOff>42053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A515703-D1A4-A044-A58B-06B9A6699B43}"/>
            </a:ext>
          </a:extLst>
        </xdr:cNvPr>
        <xdr:cNvSpPr/>
      </xdr:nvSpPr>
      <xdr:spPr>
        <a:xfrm>
          <a:off x="4878147" y="933575"/>
          <a:ext cx="384532" cy="18503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506171</xdr:colOff>
      <xdr:row>2</xdr:row>
      <xdr:rowOff>167364</xdr:rowOff>
    </xdr:from>
    <xdr:to>
      <xdr:col>3</xdr:col>
      <xdr:colOff>1614575</xdr:colOff>
      <xdr:row>9</xdr:row>
      <xdr:rowOff>85525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F856FAB-1838-7640-BD2F-D7D03FA60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411" y="521783"/>
          <a:ext cx="2240574" cy="1178316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525753</xdr:colOff>
      <xdr:row>15</xdr:row>
      <xdr:rowOff>85987</xdr:rowOff>
    </xdr:from>
    <xdr:to>
      <xdr:col>4</xdr:col>
      <xdr:colOff>1043566</xdr:colOff>
      <xdr:row>25</xdr:row>
      <xdr:rowOff>79795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012FF5-531C-2C44-A4A9-EC622EC2A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445614</xdr:colOff>
      <xdr:row>5</xdr:row>
      <xdr:rowOff>108295</xdr:rowOff>
    </xdr:from>
    <xdr:to>
      <xdr:col>2</xdr:col>
      <xdr:colOff>1080614</xdr:colOff>
      <xdr:row>7</xdr:row>
      <xdr:rowOff>9845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3B2FE05-D700-6F4B-A3D8-9F2B22410EFE}"/>
            </a:ext>
          </a:extLst>
        </xdr:cNvPr>
        <xdr:cNvSpPr/>
      </xdr:nvSpPr>
      <xdr:spPr>
        <a:xfrm>
          <a:off x="4806932" y="1004186"/>
          <a:ext cx="635000" cy="26581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419860</xdr:colOff>
      <xdr:row>0</xdr:row>
      <xdr:rowOff>127984</xdr:rowOff>
    </xdr:from>
    <xdr:to>
      <xdr:col>3</xdr:col>
      <xdr:colOff>1428701</xdr:colOff>
      <xdr:row>9</xdr:row>
      <xdr:rowOff>98449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A4E7493-630C-E941-885A-C4047EB55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1100" y="127984"/>
          <a:ext cx="2190236" cy="1585039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555288</xdr:colOff>
      <xdr:row>13</xdr:row>
      <xdr:rowOff>167365</xdr:rowOff>
    </xdr:from>
    <xdr:to>
      <xdr:col>4</xdr:col>
      <xdr:colOff>1329070</xdr:colOff>
      <xdr:row>26</xdr:row>
      <xdr:rowOff>10881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043D03-B947-1741-9EE1-9A8C75C9A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445614</xdr:colOff>
      <xdr:row>4</xdr:row>
      <xdr:rowOff>49224</xdr:rowOff>
    </xdr:from>
    <xdr:to>
      <xdr:col>2</xdr:col>
      <xdr:colOff>1080614</xdr:colOff>
      <xdr:row>6</xdr:row>
      <xdr:rowOff>39380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A007F06-4226-6545-9C9E-34416668EC60}"/>
            </a:ext>
          </a:extLst>
        </xdr:cNvPr>
        <xdr:cNvSpPr/>
      </xdr:nvSpPr>
      <xdr:spPr>
        <a:xfrm>
          <a:off x="4176854" y="767906"/>
          <a:ext cx="635000" cy="3445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419835</xdr:colOff>
      <xdr:row>1</xdr:row>
      <xdr:rowOff>73471</xdr:rowOff>
    </xdr:from>
    <xdr:to>
      <xdr:col>4</xdr:col>
      <xdr:colOff>203201</xdr:colOff>
      <xdr:row>9</xdr:row>
      <xdr:rowOff>149041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7223DE-1916-4441-8529-5A02F582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488" y="1007603"/>
          <a:ext cx="2743200" cy="15240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267099</xdr:colOff>
      <xdr:row>14</xdr:row>
      <xdr:rowOff>157439</xdr:rowOff>
    </xdr:from>
    <xdr:to>
      <xdr:col>4</xdr:col>
      <xdr:colOff>650744</xdr:colOff>
      <xdr:row>25</xdr:row>
      <xdr:rowOff>10312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AA45B9-3756-7C40-A972-0A318D2CF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445614</xdr:colOff>
      <xdr:row>3</xdr:row>
      <xdr:rowOff>136446</xdr:rowOff>
    </xdr:from>
    <xdr:to>
      <xdr:col>3</xdr:col>
      <xdr:colOff>262396</xdr:colOff>
      <xdr:row>6</xdr:row>
      <xdr:rowOff>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A70BF2B-3766-E64F-A051-83E791BFD21E}"/>
            </a:ext>
          </a:extLst>
        </xdr:cNvPr>
        <xdr:cNvSpPr/>
      </xdr:nvSpPr>
      <xdr:spPr>
        <a:xfrm>
          <a:off x="4161151" y="682231"/>
          <a:ext cx="656452" cy="39884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650744</xdr:colOff>
      <xdr:row>2</xdr:row>
      <xdr:rowOff>31489</xdr:rowOff>
    </xdr:from>
    <xdr:to>
      <xdr:col>4</xdr:col>
      <xdr:colOff>1135653</xdr:colOff>
      <xdr:row>9</xdr:row>
      <xdr:rowOff>69589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79C0CBC-5B08-8F4C-8FD3-23248EE66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81" y="388349"/>
          <a:ext cx="2794000" cy="13081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3</xdr:col>
      <xdr:colOff>267099</xdr:colOff>
      <xdr:row>13</xdr:row>
      <xdr:rowOff>94993</xdr:rowOff>
    </xdr:from>
    <xdr:to>
      <xdr:col>5</xdr:col>
      <xdr:colOff>671736</xdr:colOff>
      <xdr:row>26</xdr:row>
      <xdr:rowOff>69712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E1CC95-8B06-874D-87C9-FCD5EB5D9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703222</xdr:colOff>
      <xdr:row>4</xdr:row>
      <xdr:rowOff>115454</xdr:rowOff>
    </xdr:from>
    <xdr:to>
      <xdr:col>3</xdr:col>
      <xdr:colOff>535287</xdr:colOff>
      <xdr:row>6</xdr:row>
      <xdr:rowOff>94463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F2B21EC-C83B-004F-87DA-00869FB28AC4}"/>
            </a:ext>
          </a:extLst>
        </xdr:cNvPr>
        <xdr:cNvSpPr/>
      </xdr:nvSpPr>
      <xdr:spPr>
        <a:xfrm>
          <a:off x="5363387" y="839669"/>
          <a:ext cx="671735" cy="33586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522111</xdr:colOff>
      <xdr:row>1</xdr:row>
      <xdr:rowOff>165024</xdr:rowOff>
    </xdr:from>
    <xdr:to>
      <xdr:col>4</xdr:col>
      <xdr:colOff>90648</xdr:colOff>
      <xdr:row>9</xdr:row>
      <xdr:rowOff>112742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8D0252-9415-6F49-B4B7-935554AF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9778" y="348468"/>
          <a:ext cx="2207315" cy="1443496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95199</xdr:colOff>
      <xdr:row>13</xdr:row>
      <xdr:rowOff>116333</xdr:rowOff>
    </xdr:from>
    <xdr:to>
      <xdr:col>4</xdr:col>
      <xdr:colOff>987778</xdr:colOff>
      <xdr:row>24</xdr:row>
      <xdr:rowOff>71364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F11139-D6EE-5A4D-BAE5-EDA6A577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959555</xdr:colOff>
      <xdr:row>6</xdr:row>
      <xdr:rowOff>1</xdr:rowOff>
    </xdr:from>
    <xdr:to>
      <xdr:col>3</xdr:col>
      <xdr:colOff>1477500</xdr:colOff>
      <xdr:row>7</xdr:row>
      <xdr:rowOff>14111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4548440-7583-C143-8324-4B736C3BD090}"/>
            </a:ext>
          </a:extLst>
        </xdr:cNvPr>
        <xdr:cNvSpPr/>
      </xdr:nvSpPr>
      <xdr:spPr>
        <a:xfrm>
          <a:off x="6476999" y="1114779"/>
          <a:ext cx="517945" cy="2116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440826</xdr:colOff>
      <xdr:row>2</xdr:row>
      <xdr:rowOff>2996</xdr:rowOff>
    </xdr:from>
    <xdr:to>
      <xdr:col>3</xdr:col>
      <xdr:colOff>836528</xdr:colOff>
      <xdr:row>8</xdr:row>
      <xdr:rowOff>3441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8BAD00A-375E-584E-AEA5-969FB1FA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7592" y="352816"/>
          <a:ext cx="2030732" cy="1080326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410208</xdr:colOff>
      <xdr:row>12</xdr:row>
      <xdr:rowOff>136885</xdr:rowOff>
    </xdr:from>
    <xdr:to>
      <xdr:col>4</xdr:col>
      <xdr:colOff>1460120</xdr:colOff>
      <xdr:row>23</xdr:row>
      <xdr:rowOff>163035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2C4A4D-C41C-F34F-B4FA-7C68692DB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445614</xdr:colOff>
      <xdr:row>4</xdr:row>
      <xdr:rowOff>0</xdr:rowOff>
    </xdr:from>
    <xdr:to>
      <xdr:col>2</xdr:col>
      <xdr:colOff>1080614</xdr:colOff>
      <xdr:row>5</xdr:row>
      <xdr:rowOff>83653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ADEFF39-674E-6547-A100-423BF293D85F}"/>
            </a:ext>
          </a:extLst>
        </xdr:cNvPr>
        <xdr:cNvSpPr/>
      </xdr:nvSpPr>
      <xdr:spPr>
        <a:xfrm>
          <a:off x="4202380" y="714850"/>
          <a:ext cx="635000" cy="2585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485588</xdr:colOff>
      <xdr:row>1</xdr:row>
      <xdr:rowOff>18677</xdr:rowOff>
    </xdr:from>
    <xdr:to>
      <xdr:col>4</xdr:col>
      <xdr:colOff>1008676</xdr:colOff>
      <xdr:row>11</xdr:row>
      <xdr:rowOff>134109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D037F05-FCDF-E84F-9B80-372C705F5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706" y="952501"/>
          <a:ext cx="2725164" cy="1978357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480540</xdr:colOff>
      <xdr:row>14</xdr:row>
      <xdr:rowOff>158679</xdr:rowOff>
    </xdr:from>
    <xdr:to>
      <xdr:col>4</xdr:col>
      <xdr:colOff>1126811</xdr:colOff>
      <xdr:row>25</xdr:row>
      <xdr:rowOff>126448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C02316-0424-8E41-B2D0-D7F86161C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859225</xdr:colOff>
      <xdr:row>10</xdr:row>
      <xdr:rowOff>13798</xdr:rowOff>
    </xdr:from>
    <xdr:to>
      <xdr:col>2</xdr:col>
      <xdr:colOff>1074004</xdr:colOff>
      <xdr:row>11</xdr:row>
      <xdr:rowOff>61545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B8E6078-7216-4F41-9086-DD9C6CADB784}"/>
            </a:ext>
          </a:extLst>
        </xdr:cNvPr>
        <xdr:cNvSpPr txBox="1"/>
      </xdr:nvSpPr>
      <xdr:spPr>
        <a:xfrm>
          <a:off x="10625525" y="2972898"/>
          <a:ext cx="214779" cy="250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2</xdr:col>
      <xdr:colOff>549189</xdr:colOff>
      <xdr:row>4</xdr:row>
      <xdr:rowOff>128716</xdr:rowOff>
    </xdr:from>
    <xdr:to>
      <xdr:col>3</xdr:col>
      <xdr:colOff>506283</xdr:colOff>
      <xdr:row>7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4AFA59B-7C21-EF49-B57A-2413071872AA}"/>
            </a:ext>
          </a:extLst>
        </xdr:cNvPr>
        <xdr:cNvSpPr/>
      </xdr:nvSpPr>
      <xdr:spPr>
        <a:xfrm>
          <a:off x="4882635" y="858108"/>
          <a:ext cx="669324" cy="4204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34795</xdr:colOff>
      <xdr:row>1</xdr:row>
      <xdr:rowOff>243561</xdr:rowOff>
    </xdr:from>
    <xdr:to>
      <xdr:col>4</xdr:col>
      <xdr:colOff>1025992</xdr:colOff>
      <xdr:row>6</xdr:row>
      <xdr:rowOff>148585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60FDD6-5EB9-D045-B6EA-3C3A9BD92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2055" y="1183013"/>
          <a:ext cx="3251200" cy="8763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163625</xdr:colOff>
      <xdr:row>11</xdr:row>
      <xdr:rowOff>14094</xdr:rowOff>
    </xdr:from>
    <xdr:to>
      <xdr:col>5</xdr:col>
      <xdr:colOff>441620</xdr:colOff>
      <xdr:row>24</xdr:row>
      <xdr:rowOff>118341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A45775-13EF-2840-BDE6-A8DEECD15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105532</xdr:colOff>
      <xdr:row>0</xdr:row>
      <xdr:rowOff>173820</xdr:rowOff>
    </xdr:from>
    <xdr:to>
      <xdr:col>2</xdr:col>
      <xdr:colOff>244710</xdr:colOff>
      <xdr:row>9</xdr:row>
      <xdr:rowOff>171191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4E858D0-EB5C-2A4C-8182-83DCD47A9C7B}"/>
            </a:ext>
          </a:extLst>
        </xdr:cNvPr>
        <xdr:cNvSpPr/>
      </xdr:nvSpPr>
      <xdr:spPr>
        <a:xfrm>
          <a:off x="4802136" y="173820"/>
          <a:ext cx="139178" cy="163878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670943</xdr:colOff>
      <xdr:row>0</xdr:row>
      <xdr:rowOff>153067</xdr:rowOff>
    </xdr:from>
    <xdr:to>
      <xdr:col>3</xdr:col>
      <xdr:colOff>60507</xdr:colOff>
      <xdr:row>9</xdr:row>
      <xdr:rowOff>150439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6B8F87D-4683-3343-9D4A-8D947960FFC3}"/>
            </a:ext>
          </a:extLst>
        </xdr:cNvPr>
        <xdr:cNvSpPr/>
      </xdr:nvSpPr>
      <xdr:spPr>
        <a:xfrm>
          <a:off x="5367547" y="153067"/>
          <a:ext cx="156356" cy="16387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1305944</xdr:colOff>
      <xdr:row>1</xdr:row>
      <xdr:rowOff>155754</xdr:rowOff>
    </xdr:from>
    <xdr:to>
      <xdr:col>3</xdr:col>
      <xdr:colOff>1232140</xdr:colOff>
      <xdr:row>9</xdr:row>
      <xdr:rowOff>27556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387B4F-46DE-7E4F-9258-EF2629784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718" y="1090282"/>
          <a:ext cx="2717800" cy="13335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307398</xdr:colOff>
      <xdr:row>13</xdr:row>
      <xdr:rowOff>97962</xdr:rowOff>
    </xdr:from>
    <xdr:to>
      <xdr:col>4</xdr:col>
      <xdr:colOff>970472</xdr:colOff>
      <xdr:row>25</xdr:row>
      <xdr:rowOff>134512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BA9037-E308-6345-87F4-2D31B22F8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1399493</xdr:colOff>
      <xdr:row>5</xdr:row>
      <xdr:rowOff>131792</xdr:rowOff>
    </xdr:from>
    <xdr:to>
      <xdr:col>2</xdr:col>
      <xdr:colOff>70447</xdr:colOff>
      <xdr:row>8</xdr:row>
      <xdr:rowOff>47925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15FD666-57A0-7548-8BAF-9327C80D6DF1}"/>
            </a:ext>
          </a:extLst>
        </xdr:cNvPr>
        <xdr:cNvSpPr/>
      </xdr:nvSpPr>
      <xdr:spPr>
        <a:xfrm>
          <a:off x="3843644" y="1042358"/>
          <a:ext cx="695765" cy="4672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107829</xdr:colOff>
      <xdr:row>0</xdr:row>
      <xdr:rowOff>95851</xdr:rowOff>
    </xdr:from>
    <xdr:to>
      <xdr:col>4</xdr:col>
      <xdr:colOff>1174151</xdr:colOff>
      <xdr:row>10</xdr:row>
      <xdr:rowOff>99604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00478B-C36E-CE4B-955E-5799F00EB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84" y="95851"/>
          <a:ext cx="2563963" cy="1824885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439192</xdr:colOff>
      <xdr:row>14</xdr:row>
      <xdr:rowOff>183002</xdr:rowOff>
    </xdr:from>
    <xdr:to>
      <xdr:col>4</xdr:col>
      <xdr:colOff>1222076</xdr:colOff>
      <xdr:row>27</xdr:row>
      <xdr:rowOff>132994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1864CA-40A7-3047-A4EA-95AC27B4A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782887</xdr:colOff>
      <xdr:row>4</xdr:row>
      <xdr:rowOff>35943</xdr:rowOff>
    </xdr:from>
    <xdr:to>
      <xdr:col>3</xdr:col>
      <xdr:colOff>1150188</xdr:colOff>
      <xdr:row>5</xdr:row>
      <xdr:rowOff>179718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66A2BF-890E-A042-94BA-7E5E2F8CA38D}"/>
            </a:ext>
          </a:extLst>
        </xdr:cNvPr>
        <xdr:cNvSpPr/>
      </xdr:nvSpPr>
      <xdr:spPr>
        <a:xfrm>
          <a:off x="6018642" y="766792"/>
          <a:ext cx="367301" cy="32349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0</xdr:row>
      <xdr:rowOff>20320</xdr:rowOff>
    </xdr:from>
    <xdr:to>
      <xdr:col>4</xdr:col>
      <xdr:colOff>512370</xdr:colOff>
      <xdr:row>10</xdr:row>
      <xdr:rowOff>3673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A30485B-5EF4-A547-816D-C313E49C9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8159" y="20320"/>
          <a:ext cx="2320851" cy="1832473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751084</xdr:colOff>
      <xdr:row>13</xdr:row>
      <xdr:rowOff>145119</xdr:rowOff>
    </xdr:from>
    <xdr:to>
      <xdr:col>4</xdr:col>
      <xdr:colOff>1019206</xdr:colOff>
      <xdr:row>24</xdr:row>
      <xdr:rowOff>81280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8D1A7E-495D-F448-B19C-0DB7675BB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1061349</xdr:colOff>
      <xdr:row>4</xdr:row>
      <xdr:rowOff>121920</xdr:rowOff>
    </xdr:from>
    <xdr:to>
      <xdr:col>3</xdr:col>
      <xdr:colOff>599202</xdr:colOff>
      <xdr:row>6</xdr:row>
      <xdr:rowOff>101600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2A4E2AD-60E8-9644-9F24-DB159D4BC3B5}"/>
            </a:ext>
          </a:extLst>
        </xdr:cNvPr>
        <xdr:cNvSpPr/>
      </xdr:nvSpPr>
      <xdr:spPr>
        <a:xfrm>
          <a:off x="5745109" y="863600"/>
          <a:ext cx="757053" cy="3454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557914</xdr:colOff>
      <xdr:row>2</xdr:row>
      <xdr:rowOff>97975</xdr:rowOff>
    </xdr:from>
    <xdr:to>
      <xdr:col>3</xdr:col>
      <xdr:colOff>1361440</xdr:colOff>
      <xdr:row>8</xdr:row>
      <xdr:rowOff>173676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3D2217-BE83-CF41-9BDA-250DF25E9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674" y="463735"/>
          <a:ext cx="1555366" cy="1183141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365004</xdr:colOff>
      <xdr:row>13</xdr:row>
      <xdr:rowOff>53679</xdr:rowOff>
    </xdr:from>
    <xdr:to>
      <xdr:col>4</xdr:col>
      <xdr:colOff>1259840</xdr:colOff>
      <xdr:row>24</xdr:row>
      <xdr:rowOff>132080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F3B49E-192A-2D4C-8FA0-D667D7E3C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530489</xdr:colOff>
      <xdr:row>5</xdr:row>
      <xdr:rowOff>101600</xdr:rowOff>
    </xdr:from>
    <xdr:to>
      <xdr:col>3</xdr:col>
      <xdr:colOff>416560</xdr:colOff>
      <xdr:row>6</xdr:row>
      <xdr:rowOff>132080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07C0646-A738-FD41-9919-2380C539A19D}"/>
            </a:ext>
          </a:extLst>
        </xdr:cNvPr>
        <xdr:cNvSpPr/>
      </xdr:nvSpPr>
      <xdr:spPr>
        <a:xfrm>
          <a:off x="5214249" y="1026160"/>
          <a:ext cx="637911" cy="2133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558800</xdr:colOff>
      <xdr:row>2</xdr:row>
      <xdr:rowOff>71120</xdr:rowOff>
    </xdr:from>
    <xdr:to>
      <xdr:col>4</xdr:col>
      <xdr:colOff>310280</xdr:colOff>
      <xdr:row>7</xdr:row>
      <xdr:rowOff>60960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B46EB3-16EF-F843-BCA5-651138A9F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1680" y="436880"/>
          <a:ext cx="2321960" cy="9144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131324</xdr:colOff>
      <xdr:row>12</xdr:row>
      <xdr:rowOff>132081</xdr:rowOff>
    </xdr:from>
    <xdr:to>
      <xdr:col>4</xdr:col>
      <xdr:colOff>1099597</xdr:colOff>
      <xdr:row>23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03C559-29AE-A547-AA69-B82135136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550809</xdr:colOff>
      <xdr:row>4</xdr:row>
      <xdr:rowOff>60960</xdr:rowOff>
    </xdr:from>
    <xdr:to>
      <xdr:col>3</xdr:col>
      <xdr:colOff>355600</xdr:colOff>
      <xdr:row>5</xdr:row>
      <xdr:rowOff>172720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1F94D01-EF7E-C947-B026-8837B31FB0B8}"/>
            </a:ext>
          </a:extLst>
        </xdr:cNvPr>
        <xdr:cNvSpPr/>
      </xdr:nvSpPr>
      <xdr:spPr>
        <a:xfrm>
          <a:off x="5234569" y="802640"/>
          <a:ext cx="871591" cy="2946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4E18-2ADA-0A4C-92A6-6B514F388F28}">
  <dimension ref="A1:AF7"/>
  <sheetViews>
    <sheetView zoomScale="198" zoomScaleNormal="198" workbookViewId="0"/>
  </sheetViews>
  <sheetFormatPr baseColWidth="10" defaultRowHeight="16"/>
  <cols>
    <col min="1" max="1" width="73.5" customWidth="1"/>
  </cols>
  <sheetData>
    <row r="1" spans="1:32" ht="31">
      <c r="A1" s="22" t="s">
        <v>100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24">
      <c r="A2" s="2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24">
      <c r="A3" s="420" t="s">
        <v>97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24">
      <c r="A4" s="420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24">
      <c r="A5" s="421" t="s">
        <v>98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24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24">
      <c r="A7" t="s">
        <v>99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1550-B056-2F46-81F5-5BDC5A4D1915}">
  <dimension ref="A2:K104"/>
  <sheetViews>
    <sheetView zoomScale="125" zoomScaleNormal="86" workbookViewId="0">
      <selection activeCell="I37" sqref="I37"/>
    </sheetView>
  </sheetViews>
  <sheetFormatPr baseColWidth="10" defaultRowHeight="14"/>
  <cols>
    <col min="1" max="1" width="34.33203125" style="89" bestFit="1" customWidth="1"/>
    <col min="2" max="2" width="27" style="89" bestFit="1" customWidth="1"/>
    <col min="3" max="3" width="14" style="89" bestFit="1" customWidth="1"/>
    <col min="4" max="4" width="19.6640625" style="89" bestFit="1" customWidth="1"/>
    <col min="5" max="5" width="23.5" style="89" bestFit="1" customWidth="1"/>
    <col min="6" max="6" width="21" style="89" bestFit="1" customWidth="1"/>
    <col min="7" max="7" width="20.83203125" style="89" bestFit="1" customWidth="1"/>
    <col min="8" max="16384" width="10.83203125" style="89"/>
  </cols>
  <sheetData>
    <row r="2" spans="1:9">
      <c r="A2" s="137" t="s">
        <v>57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65</v>
      </c>
      <c r="B4" s="88"/>
      <c r="C4" s="88"/>
      <c r="D4" s="88"/>
      <c r="E4" s="88"/>
      <c r="F4" s="98" t="s">
        <v>31</v>
      </c>
      <c r="G4" s="140" t="s">
        <v>58</v>
      </c>
      <c r="I4" s="88"/>
    </row>
    <row r="5" spans="1:9">
      <c r="A5" s="88"/>
      <c r="B5" s="88"/>
      <c r="C5" s="88"/>
      <c r="D5" s="88"/>
      <c r="E5" s="88"/>
      <c r="F5" s="197">
        <v>14</v>
      </c>
      <c r="G5" s="97" t="s">
        <v>21</v>
      </c>
      <c r="I5" s="88"/>
    </row>
    <row r="6" spans="1:9">
      <c r="A6" s="88"/>
      <c r="B6" s="88"/>
      <c r="C6" s="88"/>
      <c r="D6" s="88"/>
      <c r="E6" s="88"/>
      <c r="F6" s="197">
        <v>15</v>
      </c>
      <c r="G6" s="97" t="s">
        <v>21</v>
      </c>
      <c r="I6" s="88"/>
    </row>
    <row r="7" spans="1:9">
      <c r="A7" s="88"/>
      <c r="B7" s="88"/>
      <c r="C7" s="88"/>
      <c r="D7" s="88"/>
      <c r="E7" s="88"/>
      <c r="F7" s="197">
        <v>16</v>
      </c>
      <c r="G7" s="97" t="s">
        <v>21</v>
      </c>
      <c r="I7" s="88"/>
    </row>
    <row r="8" spans="1:9">
      <c r="A8" s="88"/>
      <c r="B8" s="88"/>
      <c r="C8" s="88"/>
      <c r="D8" s="88"/>
      <c r="E8" s="88"/>
      <c r="F8" s="198">
        <v>26</v>
      </c>
      <c r="G8" s="97" t="s">
        <v>21</v>
      </c>
      <c r="I8" s="88"/>
    </row>
    <row r="9" spans="1:9">
      <c r="A9" s="88"/>
      <c r="B9" s="88"/>
      <c r="C9" s="88"/>
      <c r="D9" s="88"/>
      <c r="E9" s="88"/>
      <c r="F9" s="198">
        <v>27</v>
      </c>
      <c r="G9" s="97" t="s">
        <v>21</v>
      </c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 ht="15" thickBot="1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6">
      <c r="A12" s="206" t="s">
        <v>60</v>
      </c>
      <c r="B12" s="207"/>
      <c r="C12" s="144"/>
      <c r="D12" s="207"/>
      <c r="E12" s="208"/>
      <c r="F12" s="88"/>
      <c r="G12" s="88"/>
      <c r="H12" s="92"/>
      <c r="I12" s="88"/>
    </row>
    <row r="13" spans="1:9">
      <c r="A13" s="202"/>
      <c r="B13" s="88"/>
      <c r="C13" s="146"/>
      <c r="D13" s="88"/>
      <c r="E13" s="209"/>
      <c r="F13" s="88"/>
      <c r="G13" s="88"/>
      <c r="H13" s="92"/>
      <c r="I13" s="88"/>
    </row>
    <row r="14" spans="1:9">
      <c r="A14" s="110" t="s">
        <v>22</v>
      </c>
      <c r="B14" s="96" t="s">
        <v>62</v>
      </c>
      <c r="C14" s="146"/>
      <c r="D14" s="146"/>
      <c r="E14" s="147"/>
      <c r="F14" s="88"/>
      <c r="G14" s="88"/>
      <c r="H14" s="92"/>
      <c r="I14" s="88"/>
    </row>
    <row r="15" spans="1:9">
      <c r="A15" s="148">
        <v>1000</v>
      </c>
      <c r="B15" s="120" t="s">
        <v>16</v>
      </c>
      <c r="C15" s="146"/>
      <c r="D15" s="146"/>
      <c r="E15" s="147"/>
      <c r="F15" s="92"/>
      <c r="G15" s="88"/>
      <c r="H15" s="88"/>
      <c r="I15" s="88"/>
    </row>
    <row r="16" spans="1:9">
      <c r="A16" s="149">
        <v>750</v>
      </c>
      <c r="B16" s="195" t="s">
        <v>23</v>
      </c>
      <c r="C16" s="146"/>
      <c r="D16" s="146"/>
      <c r="E16" s="147"/>
      <c r="F16" s="88"/>
      <c r="G16" s="88"/>
      <c r="H16" s="88"/>
      <c r="I16" s="88"/>
    </row>
    <row r="17" spans="1:11">
      <c r="A17" s="149">
        <v>500</v>
      </c>
      <c r="B17" s="195">
        <v>36894.877</v>
      </c>
      <c r="C17" s="146"/>
      <c r="D17" s="146"/>
      <c r="E17" s="147"/>
      <c r="F17" s="92"/>
      <c r="G17" s="88"/>
      <c r="H17" s="88"/>
      <c r="I17" s="92"/>
    </row>
    <row r="18" spans="1:11">
      <c r="A18" s="150">
        <v>250</v>
      </c>
      <c r="B18" s="192">
        <v>26864.25</v>
      </c>
      <c r="C18" s="146"/>
      <c r="D18" s="146"/>
      <c r="E18" s="147"/>
      <c r="F18" s="88"/>
      <c r="G18" s="88"/>
      <c r="H18" s="88"/>
      <c r="I18" s="92"/>
    </row>
    <row r="19" spans="1:11">
      <c r="A19" s="150">
        <v>100</v>
      </c>
      <c r="B19" s="192">
        <v>13755.057000000001</v>
      </c>
      <c r="C19" s="146"/>
      <c r="D19" s="146"/>
      <c r="E19" s="147"/>
      <c r="F19" s="88"/>
      <c r="G19" s="88"/>
      <c r="H19" s="88"/>
      <c r="I19" s="92"/>
    </row>
    <row r="20" spans="1:11">
      <c r="A20" s="150">
        <v>50</v>
      </c>
      <c r="B20" s="192">
        <v>5355.7820000000002</v>
      </c>
      <c r="C20" s="146"/>
      <c r="D20" s="146"/>
      <c r="E20" s="147"/>
      <c r="F20" s="88"/>
      <c r="G20" s="88"/>
      <c r="H20" s="88"/>
      <c r="I20" s="92"/>
    </row>
    <row r="21" spans="1:11">
      <c r="A21" s="150">
        <v>25</v>
      </c>
      <c r="B21" s="192">
        <v>1583.4059999999999</v>
      </c>
      <c r="C21" s="146"/>
      <c r="D21" s="146"/>
      <c r="E21" s="147"/>
      <c r="F21" s="88"/>
      <c r="G21" s="92"/>
      <c r="H21" s="88"/>
      <c r="I21" s="92"/>
      <c r="K21" s="93"/>
    </row>
    <row r="22" spans="1:11">
      <c r="A22" s="150">
        <v>10</v>
      </c>
      <c r="B22" s="192">
        <v>539.14200000000005</v>
      </c>
      <c r="C22" s="146"/>
      <c r="D22" s="146"/>
      <c r="E22" s="147"/>
      <c r="F22" s="88"/>
      <c r="G22" s="92"/>
      <c r="H22" s="88"/>
      <c r="I22" s="92"/>
      <c r="K22" s="93"/>
    </row>
    <row r="23" spans="1:11">
      <c r="A23" s="149">
        <v>5</v>
      </c>
      <c r="B23" s="120" t="s">
        <v>23</v>
      </c>
      <c r="C23" s="146"/>
      <c r="D23" s="146"/>
      <c r="E23" s="147"/>
      <c r="F23" s="88"/>
      <c r="G23" s="92"/>
      <c r="H23" s="88"/>
      <c r="I23" s="92"/>
    </row>
    <row r="24" spans="1:11" ht="15" thickBot="1">
      <c r="A24" s="201"/>
      <c r="B24" s="153"/>
      <c r="C24" s="154"/>
      <c r="D24" s="154"/>
      <c r="E24" s="155"/>
      <c r="F24" s="88"/>
      <c r="G24" s="92"/>
      <c r="H24" s="88"/>
      <c r="I24" s="92"/>
    </row>
    <row r="25" spans="1:11" ht="15" thickBot="1">
      <c r="A25" s="88"/>
      <c r="B25" s="88"/>
      <c r="C25" s="88"/>
      <c r="F25" s="88"/>
      <c r="G25" s="88"/>
      <c r="H25" s="88"/>
      <c r="I25" s="88"/>
    </row>
    <row r="26" spans="1:11" ht="17" thickBot="1">
      <c r="A26" s="206" t="s">
        <v>61</v>
      </c>
      <c r="B26" s="144"/>
      <c r="C26" s="144"/>
      <c r="D26" s="144"/>
      <c r="E26" s="144"/>
      <c r="F26" s="207"/>
      <c r="G26" s="208"/>
      <c r="H26" s="88"/>
      <c r="I26" s="88"/>
    </row>
    <row r="27" spans="1:11">
      <c r="A27" s="246" t="s">
        <v>31</v>
      </c>
      <c r="B27" s="121" t="s">
        <v>12</v>
      </c>
      <c r="C27" s="121" t="s">
        <v>13</v>
      </c>
      <c r="D27" s="122" t="s">
        <v>63</v>
      </c>
      <c r="E27" s="161"/>
      <c r="F27" s="99"/>
      <c r="G27" s="141"/>
      <c r="H27" s="88"/>
      <c r="I27" s="88"/>
    </row>
    <row r="28" spans="1:11">
      <c r="A28" s="90">
        <v>14</v>
      </c>
      <c r="B28" s="163">
        <v>0.05</v>
      </c>
      <c r="C28" s="199">
        <v>684930</v>
      </c>
      <c r="D28" s="203">
        <v>14382.785</v>
      </c>
      <c r="E28" s="161"/>
      <c r="F28" s="99"/>
      <c r="G28" s="141"/>
      <c r="H28" s="88"/>
      <c r="I28" s="88"/>
    </row>
    <row r="29" spans="1:11">
      <c r="A29" s="90">
        <v>15</v>
      </c>
      <c r="B29" s="163">
        <v>0.05</v>
      </c>
      <c r="C29" s="199">
        <v>684930</v>
      </c>
      <c r="D29" s="203">
        <v>14033.472</v>
      </c>
      <c r="E29" s="161"/>
      <c r="F29" s="99"/>
      <c r="G29" s="141"/>
      <c r="H29" s="88"/>
      <c r="I29" s="88"/>
    </row>
    <row r="30" spans="1:11">
      <c r="A30" s="90">
        <v>16</v>
      </c>
      <c r="B30" s="163">
        <v>0.05</v>
      </c>
      <c r="C30" s="199">
        <v>684930</v>
      </c>
      <c r="D30" s="203">
        <v>16224.835999999999</v>
      </c>
      <c r="E30" s="161"/>
      <c r="F30" s="99"/>
      <c r="G30" s="203"/>
      <c r="H30" s="88"/>
      <c r="I30" s="88"/>
    </row>
    <row r="31" spans="1:11">
      <c r="A31" s="247">
        <v>26</v>
      </c>
      <c r="B31" s="163">
        <v>0.05</v>
      </c>
      <c r="C31" s="199">
        <v>684930</v>
      </c>
      <c r="D31" s="203">
        <v>10788.744000000001</v>
      </c>
      <c r="E31" s="161"/>
      <c r="F31" s="99"/>
      <c r="G31" s="203"/>
      <c r="H31" s="88"/>
      <c r="I31" s="88"/>
    </row>
    <row r="32" spans="1:11" ht="15" thickBot="1">
      <c r="A32" s="248">
        <v>27</v>
      </c>
      <c r="B32" s="166">
        <v>0.05</v>
      </c>
      <c r="C32" s="254">
        <v>684930</v>
      </c>
      <c r="D32" s="234">
        <v>10512.450999999999</v>
      </c>
      <c r="E32" s="161"/>
      <c r="F32" s="99"/>
      <c r="G32" s="203"/>
      <c r="H32" s="88"/>
      <c r="I32" s="88"/>
    </row>
    <row r="33" spans="1:9" ht="15" thickBot="1">
      <c r="A33" s="169"/>
      <c r="B33" s="252"/>
      <c r="C33" s="252"/>
      <c r="D33" s="252"/>
      <c r="E33" s="230"/>
      <c r="F33" s="230"/>
      <c r="G33" s="240"/>
      <c r="H33" s="88"/>
      <c r="I33" s="88"/>
    </row>
    <row r="34" spans="1:9">
      <c r="A34" s="246" t="s">
        <v>31</v>
      </c>
      <c r="B34" s="107" t="s">
        <v>14</v>
      </c>
      <c r="C34" s="121" t="s">
        <v>13</v>
      </c>
      <c r="D34" s="95" t="s">
        <v>33</v>
      </c>
      <c r="E34" s="95" t="s">
        <v>34</v>
      </c>
      <c r="F34" s="243" t="s">
        <v>29</v>
      </c>
      <c r="G34" s="232"/>
      <c r="H34" s="88"/>
      <c r="I34" s="88"/>
    </row>
    <row r="35" spans="1:9">
      <c r="A35" s="90">
        <v>14</v>
      </c>
      <c r="B35" s="163">
        <f>(D28+72.29)/111.4</f>
        <v>129.75830341113107</v>
      </c>
      <c r="C35" s="199">
        <v>684930</v>
      </c>
      <c r="D35" s="174">
        <f>B35/C35</f>
        <v>1.8944753976483884E-4</v>
      </c>
      <c r="E35" s="97">
        <v>1.8489999999999999E-2</v>
      </c>
      <c r="F35" s="175">
        <v>11140</v>
      </c>
      <c r="G35" s="173"/>
      <c r="H35" s="88"/>
      <c r="I35" s="88"/>
    </row>
    <row r="36" spans="1:9">
      <c r="A36" s="90">
        <v>15</v>
      </c>
      <c r="B36" s="163">
        <f>(D29+72.29)/111.4</f>
        <v>126.62263913824057</v>
      </c>
      <c r="C36" s="199">
        <v>684930</v>
      </c>
      <c r="D36" s="174">
        <f>B36/C36</f>
        <v>1.8486945985464291E-4</v>
      </c>
      <c r="E36" s="97">
        <v>1.7520000000000001E-2</v>
      </c>
      <c r="F36" s="175">
        <v>10550</v>
      </c>
      <c r="G36" s="173"/>
      <c r="H36" s="88"/>
      <c r="I36" s="88"/>
    </row>
    <row r="37" spans="1:9">
      <c r="A37" s="90">
        <v>16</v>
      </c>
      <c r="B37" s="163">
        <f>(D30+72.29)/111.4</f>
        <v>146.29377019748654</v>
      </c>
      <c r="C37" s="199">
        <v>684930</v>
      </c>
      <c r="D37" s="174">
        <f>B37/C37</f>
        <v>2.1358937438495401E-4</v>
      </c>
      <c r="E37" s="97">
        <v>2.044E-2</v>
      </c>
      <c r="F37" s="175">
        <v>12310</v>
      </c>
      <c r="G37" s="173"/>
      <c r="H37" s="88"/>
      <c r="I37" s="88"/>
    </row>
    <row r="38" spans="1:9">
      <c r="A38" s="247">
        <v>26</v>
      </c>
      <c r="B38" s="163">
        <f>(D31+72.29)/111.4</f>
        <v>97.495816876122092</v>
      </c>
      <c r="C38" s="199">
        <v>684930</v>
      </c>
      <c r="D38" s="174">
        <f>B38/C38</f>
        <v>1.42344205796391E-4</v>
      </c>
      <c r="E38" s="97">
        <v>1.363E-2</v>
      </c>
      <c r="F38" s="175">
        <v>8207</v>
      </c>
      <c r="G38" s="173"/>
    </row>
    <row r="39" spans="1:9">
      <c r="A39" s="247">
        <v>27</v>
      </c>
      <c r="B39" s="163">
        <f>(D32+72.29)/111.4</f>
        <v>95.015628366247753</v>
      </c>
      <c r="C39" s="199">
        <v>684930</v>
      </c>
      <c r="D39" s="174">
        <f>B39/C39</f>
        <v>1.3872312260559144E-4</v>
      </c>
      <c r="E39" s="97">
        <v>1.363E-2</v>
      </c>
      <c r="F39" s="175">
        <v>8207</v>
      </c>
      <c r="G39" s="250"/>
    </row>
    <row r="40" spans="1:9" ht="15" thickBot="1">
      <c r="A40" s="204"/>
      <c r="B40" s="176"/>
      <c r="C40" s="176"/>
      <c r="D40" s="176"/>
      <c r="E40" s="176"/>
      <c r="F40" s="177">
        <f>AVERAGE(F35:F39)</f>
        <v>10082.799999999999</v>
      </c>
      <c r="G40" s="178" t="s">
        <v>15</v>
      </c>
    </row>
    <row r="43" spans="1:9">
      <c r="H43" s="88"/>
      <c r="I43" s="88"/>
    </row>
    <row r="76" spans="1:7">
      <c r="G76" s="88"/>
    </row>
    <row r="77" spans="1:7">
      <c r="G77" s="88"/>
    </row>
    <row r="78" spans="1:7">
      <c r="G78" s="88"/>
    </row>
    <row r="79" spans="1:7">
      <c r="G79" s="88"/>
    </row>
    <row r="80" spans="1:7">
      <c r="A80" s="88"/>
      <c r="B80" s="88"/>
      <c r="C80" s="88"/>
      <c r="D80" s="88"/>
      <c r="E80" s="88"/>
      <c r="F80" s="88"/>
      <c r="G80" s="88"/>
    </row>
    <row r="81" spans="1:9">
      <c r="A81" s="88"/>
      <c r="B81" s="88"/>
      <c r="C81" s="88"/>
      <c r="D81" s="88"/>
      <c r="E81" s="88"/>
      <c r="F81" s="88"/>
      <c r="G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 ht="15" thickBot="1">
      <c r="A88" s="88"/>
      <c r="B88" s="88"/>
      <c r="C88" s="88"/>
      <c r="D88" s="88"/>
      <c r="E88" s="88"/>
      <c r="F88" s="88"/>
      <c r="G88" s="88"/>
      <c r="H88" s="88"/>
      <c r="I88" s="88"/>
    </row>
    <row r="89" spans="1:9" ht="15" thickBot="1">
      <c r="A89" s="182" t="s">
        <v>8</v>
      </c>
      <c r="B89" s="95"/>
      <c r="C89" s="95"/>
      <c r="D89" s="95"/>
      <c r="E89" s="95"/>
      <c r="F89" s="95"/>
      <c r="G89" s="122"/>
      <c r="H89" s="88"/>
      <c r="I89" s="88"/>
    </row>
    <row r="90" spans="1:9">
      <c r="A90" s="183" t="s">
        <v>9</v>
      </c>
      <c r="B90" s="95" t="s">
        <v>1</v>
      </c>
      <c r="C90" s="95" t="s">
        <v>2</v>
      </c>
      <c r="D90" s="95" t="s">
        <v>3</v>
      </c>
      <c r="E90" s="95" t="s">
        <v>4</v>
      </c>
      <c r="F90" s="95" t="s">
        <v>5</v>
      </c>
      <c r="G90" s="122" t="s">
        <v>6</v>
      </c>
      <c r="H90" s="88"/>
      <c r="I90" s="88"/>
    </row>
    <row r="91" spans="1:9">
      <c r="A91" s="184">
        <f>(E68+1543.2)/56.973</f>
        <v>27.086514664841243</v>
      </c>
      <c r="B91" s="163">
        <f>A91*15.18</f>
        <v>411.17329261229008</v>
      </c>
      <c r="C91" s="163">
        <v>15.56546</v>
      </c>
      <c r="D91" s="163"/>
      <c r="E91" s="97"/>
      <c r="F91" s="96" t="s">
        <v>10</v>
      </c>
      <c r="G91" s="185">
        <v>970400000000</v>
      </c>
      <c r="H91" s="88"/>
      <c r="I91" s="88"/>
    </row>
    <row r="92" spans="1:9">
      <c r="A92" s="184">
        <f>(E69+1543.2)/56.973</f>
        <v>27.086514664841243</v>
      </c>
      <c r="B92" s="163"/>
      <c r="C92" s="163">
        <f>A92/1000</f>
        <v>2.7086514664841244E-2</v>
      </c>
      <c r="D92" s="97">
        <v>16404.25</v>
      </c>
      <c r="E92" s="97">
        <f>A92/D92</f>
        <v>1.6511888483070694E-3</v>
      </c>
      <c r="F92" s="97"/>
      <c r="G92" s="141"/>
      <c r="H92" s="88"/>
      <c r="I92" s="88"/>
    </row>
    <row r="93" spans="1:9">
      <c r="A93" s="184">
        <f>(E70+1543.2)/56.973</f>
        <v>27.086514664841243</v>
      </c>
      <c r="B93" s="163"/>
      <c r="C93" s="163">
        <f>A93/1000</f>
        <v>2.7086514664841244E-2</v>
      </c>
      <c r="D93" s="97">
        <v>32808.5</v>
      </c>
      <c r="E93" s="97">
        <f>A93/D93</f>
        <v>8.2559442415353469E-4</v>
      </c>
      <c r="F93" s="97"/>
      <c r="G93" s="141"/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65617</v>
      </c>
      <c r="E94" s="97">
        <f>A94/D94</f>
        <v>4.1279721207676735E-4</v>
      </c>
      <c r="F94" s="97"/>
      <c r="G94" s="141"/>
      <c r="H94" s="88"/>
      <c r="I94" s="88"/>
    </row>
    <row r="95" spans="1:9" ht="15" thickBot="1">
      <c r="A95" s="186"/>
      <c r="B95" s="176"/>
      <c r="C95" s="176"/>
      <c r="D95" s="176"/>
      <c r="E95" s="187">
        <f>AVERAGE(E92:E94)</f>
        <v>9.6319349484579053E-4</v>
      </c>
      <c r="F95" s="94" t="s">
        <v>11</v>
      </c>
      <c r="G95" s="188">
        <v>1329000</v>
      </c>
      <c r="H95" s="88"/>
      <c r="I95" s="88"/>
    </row>
    <row r="96" spans="1:9">
      <c r="A96" s="88"/>
      <c r="B96" s="88"/>
      <c r="C96" s="88"/>
      <c r="D96" s="88"/>
      <c r="E96" s="88"/>
      <c r="F96" s="88"/>
      <c r="G96" s="88"/>
      <c r="H96" s="88"/>
      <c r="I96" s="88"/>
    </row>
    <row r="97" spans="1:9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H99" s="88"/>
      <c r="I99" s="88"/>
    </row>
    <row r="100" spans="1:9">
      <c r="H100" s="88"/>
      <c r="I100" s="88"/>
    </row>
    <row r="101" spans="1:9">
      <c r="H101" s="88"/>
      <c r="I101" s="88"/>
    </row>
    <row r="102" spans="1:9">
      <c r="H102" s="88"/>
      <c r="I102" s="88"/>
    </row>
    <row r="103" spans="1:9">
      <c r="H103" s="88"/>
      <c r="I103" s="88"/>
    </row>
    <row r="104" spans="1:9">
      <c r="H104" s="88"/>
      <c r="I104" s="8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240E-706F-BA42-891A-6ADDB908B8D3}">
  <dimension ref="A2:K98"/>
  <sheetViews>
    <sheetView zoomScaleNormal="100" workbookViewId="0">
      <selection activeCell="E39" sqref="E39"/>
    </sheetView>
  </sheetViews>
  <sheetFormatPr baseColWidth="10" defaultRowHeight="14"/>
  <cols>
    <col min="1" max="1" width="34.1640625" style="89" bestFit="1" customWidth="1"/>
    <col min="2" max="2" width="25.5" style="89" bestFit="1" customWidth="1"/>
    <col min="3" max="3" width="15.1640625" style="89" bestFit="1" customWidth="1"/>
    <col min="4" max="4" width="19.6640625" style="89" bestFit="1" customWidth="1"/>
    <col min="5" max="5" width="21.83203125" style="89" bestFit="1" customWidth="1"/>
    <col min="6" max="6" width="21" style="89" bestFit="1" customWidth="1"/>
    <col min="7" max="7" width="20.83203125" style="89" bestFit="1" customWidth="1"/>
    <col min="8" max="8" width="14.33203125" style="89" bestFit="1" customWidth="1"/>
    <col min="9" max="16384" width="10.83203125" style="89"/>
  </cols>
  <sheetData>
    <row r="2" spans="1:9">
      <c r="A2" s="137" t="s">
        <v>57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65</v>
      </c>
      <c r="B4" s="88"/>
      <c r="C4" s="88"/>
      <c r="D4" s="88"/>
      <c r="E4" s="88"/>
      <c r="F4" s="98" t="s">
        <v>31</v>
      </c>
      <c r="G4" s="140" t="s">
        <v>58</v>
      </c>
      <c r="I4" s="88"/>
    </row>
    <row r="5" spans="1:9" ht="15" thickBot="1">
      <c r="A5" s="88"/>
      <c r="B5" s="88"/>
      <c r="C5" s="88"/>
      <c r="D5" s="88"/>
      <c r="E5" s="88"/>
      <c r="F5" s="91">
        <v>65</v>
      </c>
      <c r="G5" s="142" t="s">
        <v>21</v>
      </c>
      <c r="I5" s="88"/>
    </row>
    <row r="6" spans="1:9">
      <c r="A6" s="88"/>
      <c r="B6" s="88"/>
      <c r="C6" s="88"/>
      <c r="D6" s="88"/>
      <c r="E6" s="88"/>
      <c r="F6" s="200"/>
      <c r="G6" s="257"/>
      <c r="I6" s="88"/>
    </row>
    <row r="7" spans="1:9">
      <c r="A7" s="88"/>
      <c r="B7" s="88"/>
      <c r="C7" s="88"/>
      <c r="D7" s="88"/>
      <c r="E7" s="88"/>
      <c r="I7" s="88"/>
    </row>
    <row r="8" spans="1:9">
      <c r="A8" s="88"/>
      <c r="B8" s="88"/>
      <c r="C8" s="88"/>
      <c r="D8" s="88"/>
      <c r="E8" s="88"/>
      <c r="I8" s="88"/>
    </row>
    <row r="9" spans="1:9">
      <c r="A9" s="88"/>
      <c r="B9" s="88"/>
      <c r="C9" s="88"/>
      <c r="D9" s="88"/>
      <c r="E9" s="88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>
      <c r="A12" s="88"/>
      <c r="D12" s="88"/>
      <c r="E12" s="88"/>
      <c r="F12" s="88"/>
      <c r="G12" s="88"/>
      <c r="H12" s="92"/>
      <c r="I12" s="88"/>
    </row>
    <row r="13" spans="1:9" ht="16">
      <c r="A13" s="116" t="s">
        <v>60</v>
      </c>
      <c r="B13" s="97"/>
      <c r="C13" s="99"/>
      <c r="D13" s="97"/>
      <c r="E13" s="97"/>
      <c r="F13" s="88"/>
      <c r="G13" s="88"/>
      <c r="H13" s="92"/>
      <c r="I13" s="88"/>
    </row>
    <row r="14" spans="1:9">
      <c r="A14" s="99"/>
      <c r="B14" s="97"/>
      <c r="C14" s="99"/>
      <c r="D14" s="99"/>
      <c r="E14" s="99"/>
      <c r="F14" s="88"/>
      <c r="G14" s="88"/>
      <c r="H14" s="92"/>
      <c r="I14" s="88"/>
    </row>
    <row r="15" spans="1:9">
      <c r="A15" s="108" t="s">
        <v>22</v>
      </c>
      <c r="B15" s="96" t="s">
        <v>62</v>
      </c>
      <c r="C15" s="99"/>
      <c r="D15" s="99"/>
      <c r="E15" s="99"/>
      <c r="F15" s="92"/>
      <c r="G15" s="88"/>
      <c r="H15" s="88"/>
      <c r="I15" s="88"/>
    </row>
    <row r="16" spans="1:9">
      <c r="A16" s="99">
        <v>1000</v>
      </c>
      <c r="B16" s="120" t="s">
        <v>16</v>
      </c>
      <c r="C16" s="99"/>
      <c r="D16" s="99"/>
      <c r="E16" s="99"/>
      <c r="F16" s="88"/>
      <c r="G16" s="88"/>
      <c r="H16" s="88"/>
      <c r="I16" s="88"/>
    </row>
    <row r="17" spans="1:11">
      <c r="A17" s="97">
        <v>750</v>
      </c>
      <c r="B17" s="195" t="s">
        <v>23</v>
      </c>
      <c r="C17" s="99"/>
      <c r="D17" s="99"/>
      <c r="E17" s="99"/>
      <c r="F17" s="92"/>
      <c r="G17" s="88"/>
      <c r="H17" s="88"/>
      <c r="I17" s="92"/>
    </row>
    <row r="18" spans="1:11">
      <c r="A18" s="97">
        <v>500</v>
      </c>
      <c r="B18" s="195">
        <v>32037.746999999999</v>
      </c>
      <c r="C18" s="99"/>
      <c r="D18" s="99"/>
      <c r="E18" s="99"/>
      <c r="F18" s="88"/>
      <c r="G18" s="88"/>
      <c r="H18" s="88"/>
      <c r="I18" s="92"/>
    </row>
    <row r="19" spans="1:11">
      <c r="A19" s="191">
        <v>250</v>
      </c>
      <c r="B19" s="192">
        <v>29821.019</v>
      </c>
      <c r="C19" s="99"/>
      <c r="D19" s="99"/>
      <c r="E19" s="99"/>
      <c r="F19" s="88"/>
      <c r="G19" s="88"/>
      <c r="H19" s="88"/>
      <c r="I19" s="92"/>
    </row>
    <row r="20" spans="1:11">
      <c r="A20" s="191">
        <v>100</v>
      </c>
      <c r="B20" s="192">
        <v>13896.764999999999</v>
      </c>
      <c r="C20" s="99"/>
      <c r="D20" s="99"/>
      <c r="E20" s="99"/>
      <c r="F20" s="88"/>
      <c r="G20" s="88"/>
      <c r="H20" s="88"/>
      <c r="I20" s="92"/>
    </row>
    <row r="21" spans="1:11">
      <c r="A21" s="191">
        <v>50</v>
      </c>
      <c r="B21" s="192">
        <v>4982.66</v>
      </c>
      <c r="C21" s="99"/>
      <c r="D21" s="99"/>
      <c r="E21" s="99"/>
      <c r="F21" s="88"/>
      <c r="G21" s="92"/>
      <c r="H21" s="88"/>
      <c r="I21" s="92"/>
      <c r="K21" s="93"/>
    </row>
    <row r="22" spans="1:11">
      <c r="A22" s="191">
        <v>25</v>
      </c>
      <c r="B22" s="192">
        <v>1751.6479999999999</v>
      </c>
      <c r="C22" s="99"/>
      <c r="D22" s="99"/>
      <c r="E22" s="99"/>
      <c r="F22" s="88"/>
      <c r="G22" s="92"/>
      <c r="H22" s="88"/>
      <c r="I22" s="92"/>
      <c r="K22" s="93"/>
    </row>
    <row r="23" spans="1:11">
      <c r="A23" s="191">
        <v>10</v>
      </c>
      <c r="B23" s="192">
        <v>682.92</v>
      </c>
      <c r="C23" s="99"/>
      <c r="D23" s="99"/>
      <c r="E23" s="99"/>
      <c r="F23" s="88"/>
      <c r="G23" s="92"/>
      <c r="H23" s="88"/>
      <c r="I23" s="92"/>
    </row>
    <row r="24" spans="1:11">
      <c r="A24" s="97">
        <v>5</v>
      </c>
      <c r="B24" s="120" t="s">
        <v>23</v>
      </c>
      <c r="C24" s="99"/>
      <c r="D24" s="99"/>
      <c r="E24" s="99"/>
      <c r="F24" s="88"/>
      <c r="G24" s="92"/>
      <c r="H24" s="88"/>
      <c r="I24" s="92"/>
    </row>
    <row r="25" spans="1:11" ht="15" thickBot="1">
      <c r="A25" s="88"/>
      <c r="B25" s="88"/>
      <c r="C25" s="88"/>
      <c r="F25" s="88"/>
      <c r="G25" s="88"/>
      <c r="H25" s="88"/>
      <c r="I25" s="88"/>
    </row>
    <row r="26" spans="1:11" ht="17" thickBot="1">
      <c r="A26" s="206" t="s">
        <v>61</v>
      </c>
      <c r="B26" s="144"/>
      <c r="C26" s="144"/>
      <c r="D26" s="144"/>
      <c r="E26" s="144"/>
      <c r="F26" s="208"/>
      <c r="G26" s="88"/>
      <c r="H26" s="88"/>
      <c r="I26" s="88"/>
    </row>
    <row r="27" spans="1:11">
      <c r="A27" s="246" t="s">
        <v>31</v>
      </c>
      <c r="B27" s="121" t="s">
        <v>12</v>
      </c>
      <c r="C27" s="121" t="s">
        <v>13</v>
      </c>
      <c r="D27" s="122" t="s">
        <v>63</v>
      </c>
      <c r="E27" s="161"/>
      <c r="F27" s="173"/>
      <c r="G27" s="88"/>
      <c r="H27" s="88"/>
      <c r="I27" s="88"/>
    </row>
    <row r="28" spans="1:11">
      <c r="A28" s="148"/>
      <c r="B28" s="97"/>
      <c r="C28" s="97"/>
      <c r="D28" s="162"/>
      <c r="E28" s="161"/>
      <c r="F28" s="173"/>
      <c r="G28" s="92"/>
      <c r="H28" s="88"/>
      <c r="I28" s="88"/>
    </row>
    <row r="29" spans="1:11" ht="15" thickBot="1">
      <c r="A29" s="91">
        <v>65</v>
      </c>
      <c r="B29" s="166">
        <v>0.05</v>
      </c>
      <c r="C29" s="254">
        <v>684930</v>
      </c>
      <c r="D29" s="234">
        <v>25012.756000000001</v>
      </c>
      <c r="E29" s="161"/>
      <c r="F29" s="173"/>
      <c r="G29" s="92"/>
      <c r="H29" s="88"/>
      <c r="I29" s="88"/>
    </row>
    <row r="30" spans="1:11" ht="15" thickBot="1">
      <c r="A30" s="169"/>
      <c r="B30" s="170"/>
      <c r="C30" s="170"/>
      <c r="D30" s="170"/>
      <c r="E30" s="171"/>
      <c r="F30" s="172"/>
      <c r="G30" s="88"/>
      <c r="H30" s="88"/>
      <c r="I30" s="88"/>
    </row>
    <row r="31" spans="1:11">
      <c r="A31" s="246" t="s">
        <v>31</v>
      </c>
      <c r="B31" s="107" t="s">
        <v>14</v>
      </c>
      <c r="C31" s="121" t="s">
        <v>13</v>
      </c>
      <c r="D31" s="95" t="s">
        <v>33</v>
      </c>
      <c r="E31" s="95" t="s">
        <v>34</v>
      </c>
      <c r="F31" s="258" t="s">
        <v>29</v>
      </c>
      <c r="G31" s="88"/>
      <c r="H31" s="88"/>
      <c r="I31" s="88"/>
    </row>
    <row r="32" spans="1:11">
      <c r="A32" s="90">
        <v>65</v>
      </c>
      <c r="B32" s="163">
        <f>(D29+558.28)/123.97</f>
        <v>206.26793579091716</v>
      </c>
      <c r="C32" s="199">
        <v>684930</v>
      </c>
      <c r="D32" s="174">
        <f>B32/C32</f>
        <v>3.0115184878880637E-4</v>
      </c>
      <c r="E32" s="97">
        <v>2.92E-2</v>
      </c>
      <c r="F32" s="259">
        <v>17590</v>
      </c>
    </row>
    <row r="33" spans="1:9" ht="15" thickBot="1">
      <c r="A33" s="204"/>
      <c r="B33" s="176"/>
      <c r="C33" s="176"/>
      <c r="D33" s="176"/>
      <c r="E33" s="176"/>
      <c r="F33" s="194">
        <f>AVERAGE(F32:F32)</f>
        <v>17590</v>
      </c>
    </row>
    <row r="37" spans="1:9">
      <c r="H37" s="88"/>
      <c r="I37" s="88"/>
    </row>
    <row r="70" spans="1:9">
      <c r="A70" s="88"/>
      <c r="B70" s="88"/>
      <c r="C70" s="88"/>
      <c r="D70" s="88"/>
      <c r="E70" s="88"/>
      <c r="G70" s="88"/>
    </row>
    <row r="71" spans="1:9">
      <c r="A71" s="88"/>
      <c r="B71" s="88"/>
      <c r="C71" s="88"/>
      <c r="D71" s="88"/>
      <c r="E71" s="88"/>
      <c r="G71" s="88"/>
    </row>
    <row r="72" spans="1:9">
      <c r="A72" s="88"/>
      <c r="B72" s="88"/>
      <c r="C72" s="88"/>
      <c r="D72" s="88"/>
      <c r="E72" s="88"/>
      <c r="G72" s="88"/>
    </row>
    <row r="73" spans="1:9">
      <c r="A73" s="88"/>
      <c r="B73" s="88"/>
      <c r="C73" s="88"/>
      <c r="D73" s="88"/>
      <c r="E73" s="88"/>
      <c r="G73" s="88"/>
    </row>
    <row r="74" spans="1:9">
      <c r="A74" s="88"/>
      <c r="B74" s="88"/>
      <c r="C74" s="88"/>
      <c r="D74" s="88"/>
      <c r="E74" s="88"/>
      <c r="F74" s="88"/>
      <c r="G74" s="88"/>
    </row>
    <row r="75" spans="1:9">
      <c r="A75" s="88"/>
      <c r="B75" s="88"/>
      <c r="C75" s="88"/>
      <c r="D75" s="88"/>
      <c r="E75" s="88"/>
      <c r="F75" s="88"/>
      <c r="G75" s="88"/>
    </row>
    <row r="76" spans="1:9">
      <c r="A76" s="88"/>
      <c r="B76" s="88"/>
      <c r="C76" s="88"/>
      <c r="D76" s="88"/>
      <c r="E76" s="88"/>
      <c r="F76" s="88"/>
      <c r="G76" s="88"/>
      <c r="H76" s="88"/>
      <c r="I76" s="88"/>
    </row>
    <row r="77" spans="1:9">
      <c r="A77" s="88"/>
      <c r="B77" s="88"/>
      <c r="C77" s="88"/>
      <c r="D77" s="88"/>
      <c r="E77" s="88"/>
      <c r="F77" s="88"/>
      <c r="G77" s="88"/>
      <c r="H77" s="88"/>
      <c r="I77" s="88"/>
    </row>
    <row r="78" spans="1:9" ht="15" thickBot="1">
      <c r="A78" s="88"/>
      <c r="B78" s="88"/>
      <c r="C78" s="88"/>
      <c r="D78" s="88"/>
      <c r="E78" s="88"/>
      <c r="F78" s="88"/>
      <c r="G78" s="88"/>
      <c r="H78" s="88"/>
      <c r="I78" s="88"/>
    </row>
    <row r="79" spans="1:9" ht="15" thickBot="1">
      <c r="A79" s="182" t="s">
        <v>8</v>
      </c>
      <c r="B79" s="95"/>
      <c r="C79" s="95"/>
      <c r="D79" s="95"/>
      <c r="E79" s="95"/>
      <c r="F79" s="88"/>
      <c r="G79" s="88"/>
      <c r="H79" s="88"/>
      <c r="I79" s="88"/>
    </row>
    <row r="80" spans="1:9">
      <c r="A80" s="183" t="s">
        <v>9</v>
      </c>
      <c r="B80" s="95" t="s">
        <v>1</v>
      </c>
      <c r="C80" s="95" t="s">
        <v>2</v>
      </c>
      <c r="D80" s="95" t="s">
        <v>3</v>
      </c>
      <c r="E80" s="95" t="s">
        <v>4</v>
      </c>
      <c r="F80" s="88"/>
      <c r="G80" s="88"/>
      <c r="H80" s="88"/>
      <c r="I80" s="88"/>
    </row>
    <row r="81" spans="1:9">
      <c r="A81" s="184">
        <f>(E58+1543.2)/56.973</f>
        <v>27.086514664841243</v>
      </c>
      <c r="B81" s="163">
        <f>A81*15.18</f>
        <v>411.17329261229008</v>
      </c>
      <c r="C81" s="163">
        <v>15.56546</v>
      </c>
      <c r="D81" s="163"/>
      <c r="E81" s="97"/>
      <c r="F81" s="88"/>
      <c r="G81" s="88"/>
      <c r="H81" s="88"/>
      <c r="I81" s="88"/>
    </row>
    <row r="82" spans="1:9" ht="15" thickBot="1">
      <c r="A82" s="184">
        <f>(E59+1543.2)/56.973</f>
        <v>27.086514664841243</v>
      </c>
      <c r="B82" s="163"/>
      <c r="C82" s="163">
        <f>A82/1000</f>
        <v>2.7086514664841244E-2</v>
      </c>
      <c r="D82" s="97">
        <v>16404.25</v>
      </c>
      <c r="E82" s="97">
        <f>A82/D82</f>
        <v>1.6511888483070694E-3</v>
      </c>
      <c r="F82" s="88"/>
      <c r="G82" s="88"/>
      <c r="H82" s="88"/>
      <c r="I82" s="88"/>
    </row>
    <row r="83" spans="1:9" ht="15" thickBot="1">
      <c r="A83" s="184">
        <f>(E60+1543.2)/56.973</f>
        <v>27.086514664841243</v>
      </c>
      <c r="B83" s="163"/>
      <c r="C83" s="163">
        <f>A83/1000</f>
        <v>2.7086514664841244E-2</v>
      </c>
      <c r="D83" s="97">
        <v>32808.5</v>
      </c>
      <c r="E83" s="97">
        <f>A83/D83</f>
        <v>8.2559442415353469E-4</v>
      </c>
      <c r="F83" s="95"/>
      <c r="G83" s="122"/>
      <c r="H83" s="88"/>
      <c r="I83" s="88"/>
    </row>
    <row r="84" spans="1:9">
      <c r="A84" s="184">
        <f>(E61+1543.2)/56.973</f>
        <v>27.086514664841243</v>
      </c>
      <c r="B84" s="163"/>
      <c r="C84" s="163">
        <f>A84/1000</f>
        <v>2.7086514664841244E-2</v>
      </c>
      <c r="D84" s="97">
        <v>65617</v>
      </c>
      <c r="E84" s="97">
        <f>A84/D84</f>
        <v>4.1279721207676735E-4</v>
      </c>
      <c r="F84" s="95" t="s">
        <v>5</v>
      </c>
      <c r="G84" s="122" t="s">
        <v>6</v>
      </c>
      <c r="H84" s="88"/>
      <c r="I84" s="88"/>
    </row>
    <row r="85" spans="1:9" ht="15" thickBot="1">
      <c r="A85" s="186"/>
      <c r="B85" s="176"/>
      <c r="C85" s="176"/>
      <c r="D85" s="176"/>
      <c r="E85" s="187">
        <f>AVERAGE(E82:E84)</f>
        <v>9.6319349484579053E-4</v>
      </c>
      <c r="F85" s="96" t="s">
        <v>10</v>
      </c>
      <c r="G85" s="185">
        <v>970400000000</v>
      </c>
      <c r="H85" s="88"/>
      <c r="I85" s="88"/>
    </row>
    <row r="86" spans="1:9">
      <c r="A86" s="88"/>
      <c r="B86" s="88"/>
      <c r="C86" s="88"/>
      <c r="D86" s="88"/>
      <c r="E86" s="88"/>
      <c r="F86" s="97"/>
      <c r="G86" s="141"/>
      <c r="H86" s="88"/>
      <c r="I86" s="88"/>
    </row>
    <row r="87" spans="1:9">
      <c r="A87" s="88"/>
      <c r="B87" s="88"/>
      <c r="C87" s="88"/>
      <c r="D87" s="88"/>
      <c r="E87" s="88"/>
      <c r="F87" s="97"/>
      <c r="G87" s="141"/>
      <c r="H87" s="88"/>
      <c r="I87" s="88"/>
    </row>
    <row r="88" spans="1:9">
      <c r="A88" s="88"/>
      <c r="B88" s="88"/>
      <c r="C88" s="88"/>
      <c r="D88" s="88"/>
      <c r="E88" s="88"/>
      <c r="F88" s="97"/>
      <c r="G88" s="141"/>
      <c r="H88" s="88"/>
      <c r="I88" s="88"/>
    </row>
    <row r="89" spans="1:9" ht="15" thickBot="1">
      <c r="F89" s="94" t="s">
        <v>11</v>
      </c>
      <c r="G89" s="188">
        <v>1329000</v>
      </c>
      <c r="H89" s="88"/>
      <c r="I89" s="88"/>
    </row>
    <row r="90" spans="1:9">
      <c r="F90" s="88"/>
      <c r="G90" s="88"/>
      <c r="H90" s="88"/>
      <c r="I90" s="88"/>
    </row>
    <row r="91" spans="1:9">
      <c r="F91" s="88"/>
      <c r="G91" s="88"/>
      <c r="H91" s="88"/>
      <c r="I91" s="88"/>
    </row>
    <row r="92" spans="1:9">
      <c r="F92" s="88"/>
      <c r="G92" s="88"/>
      <c r="H92" s="88"/>
      <c r="I92" s="88"/>
    </row>
    <row r="93" spans="1:9">
      <c r="H93" s="88"/>
      <c r="I93" s="88"/>
    </row>
    <row r="94" spans="1:9">
      <c r="H94" s="88"/>
      <c r="I94" s="88"/>
    </row>
    <row r="95" spans="1:9">
      <c r="H95" s="88"/>
      <c r="I95" s="88"/>
    </row>
    <row r="96" spans="1:9">
      <c r="H96" s="88"/>
      <c r="I96" s="88"/>
    </row>
    <row r="97" spans="8:9">
      <c r="H97" s="88"/>
      <c r="I97" s="88"/>
    </row>
    <row r="98" spans="8:9">
      <c r="H98" s="88"/>
      <c r="I98" s="8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94C9-9491-3C41-880A-6CA549FAADD0}">
  <dimension ref="A1:K55"/>
  <sheetViews>
    <sheetView zoomScale="108" zoomScaleNormal="108" workbookViewId="0">
      <selection activeCell="F56" sqref="F56"/>
    </sheetView>
  </sheetViews>
  <sheetFormatPr baseColWidth="10" defaultRowHeight="14"/>
  <cols>
    <col min="1" max="1" width="33" style="89" bestFit="1" customWidth="1"/>
    <col min="2" max="2" width="29" style="89" bestFit="1" customWidth="1"/>
    <col min="3" max="3" width="9.83203125" style="89" bestFit="1" customWidth="1"/>
    <col min="4" max="4" width="19.6640625" style="89" bestFit="1" customWidth="1"/>
    <col min="5" max="5" width="23" style="89" bestFit="1" customWidth="1"/>
    <col min="6" max="6" width="21" style="89" bestFit="1" customWidth="1"/>
    <col min="7" max="7" width="20.83203125" style="89" bestFit="1" customWidth="1"/>
    <col min="8" max="16384" width="10.83203125" style="89"/>
  </cols>
  <sheetData>
    <row r="1" spans="1:9" ht="15" thickBot="1"/>
    <row r="2" spans="1:9">
      <c r="A2" s="137" t="s">
        <v>57</v>
      </c>
      <c r="B2" s="138" t="s">
        <v>0</v>
      </c>
      <c r="C2" s="88"/>
      <c r="D2" s="88"/>
      <c r="E2" s="146"/>
      <c r="F2" s="98" t="s">
        <v>31</v>
      </c>
      <c r="G2" s="140" t="s">
        <v>58</v>
      </c>
      <c r="I2" s="88"/>
    </row>
    <row r="3" spans="1:9">
      <c r="A3" s="139"/>
      <c r="B3" s="88"/>
      <c r="C3" s="88"/>
      <c r="D3" s="88"/>
      <c r="E3" s="200"/>
      <c r="F3" s="90">
        <v>14</v>
      </c>
      <c r="G3" s="141" t="s">
        <v>21</v>
      </c>
      <c r="I3" s="88"/>
    </row>
    <row r="4" spans="1:9">
      <c r="A4" s="137" t="s">
        <v>65</v>
      </c>
      <c r="B4" s="88"/>
      <c r="C4" s="88"/>
      <c r="D4" s="88"/>
      <c r="E4" s="200"/>
      <c r="F4" s="90">
        <v>15</v>
      </c>
      <c r="G4" s="141" t="s">
        <v>21</v>
      </c>
      <c r="I4" s="88"/>
    </row>
    <row r="5" spans="1:9">
      <c r="A5" s="88"/>
      <c r="B5" s="88"/>
      <c r="C5" s="88"/>
      <c r="D5" s="88"/>
      <c r="E5" s="200"/>
      <c r="F5" s="90">
        <v>16</v>
      </c>
      <c r="G5" s="141" t="s">
        <v>21</v>
      </c>
      <c r="I5" s="88"/>
    </row>
    <row r="6" spans="1:9">
      <c r="A6" s="88"/>
      <c r="B6" s="88"/>
      <c r="C6" s="88"/>
      <c r="D6" s="88"/>
      <c r="E6" s="92"/>
      <c r="F6" s="90">
        <v>17</v>
      </c>
      <c r="G6" s="141" t="s">
        <v>21</v>
      </c>
      <c r="I6" s="88"/>
    </row>
    <row r="7" spans="1:9">
      <c r="A7" s="88"/>
      <c r="B7" s="88"/>
      <c r="C7" s="88"/>
      <c r="D7" s="88"/>
      <c r="E7" s="92"/>
      <c r="F7" s="90">
        <v>18</v>
      </c>
      <c r="G7" s="141" t="s">
        <v>21</v>
      </c>
      <c r="I7" s="88"/>
    </row>
    <row r="8" spans="1:9">
      <c r="A8" s="88"/>
      <c r="B8" s="88"/>
      <c r="C8" s="88"/>
      <c r="D8" s="88"/>
      <c r="E8" s="92"/>
      <c r="F8" s="90">
        <v>19</v>
      </c>
      <c r="G8" s="141" t="s">
        <v>21</v>
      </c>
      <c r="I8" s="88"/>
    </row>
    <row r="9" spans="1:9">
      <c r="A9" s="88"/>
      <c r="B9" s="88"/>
      <c r="C9" s="88"/>
      <c r="D9" s="88"/>
      <c r="E9" s="88"/>
      <c r="F9" s="90">
        <v>20</v>
      </c>
      <c r="G9" s="141" t="s">
        <v>21</v>
      </c>
      <c r="I9" s="88"/>
    </row>
    <row r="10" spans="1:9">
      <c r="A10" s="88"/>
      <c r="B10" s="88"/>
      <c r="C10" s="88"/>
      <c r="D10" s="88"/>
      <c r="E10" s="88"/>
      <c r="F10" s="90">
        <v>21</v>
      </c>
      <c r="G10" s="141" t="s">
        <v>21</v>
      </c>
      <c r="I10" s="88"/>
    </row>
    <row r="11" spans="1:9" ht="15" thickBot="1">
      <c r="A11" s="88"/>
      <c r="B11" s="88"/>
      <c r="C11" s="88"/>
      <c r="D11" s="88"/>
      <c r="E11" s="88"/>
      <c r="F11" s="91">
        <v>22</v>
      </c>
      <c r="G11" s="142" t="s">
        <v>21</v>
      </c>
      <c r="I11" s="88"/>
    </row>
    <row r="12" spans="1:9" ht="15" thickBot="1">
      <c r="A12" s="88"/>
      <c r="D12" s="88"/>
      <c r="E12" s="88"/>
      <c r="I12" s="88"/>
    </row>
    <row r="13" spans="1:9" ht="16">
      <c r="A13" s="206" t="s">
        <v>60</v>
      </c>
      <c r="B13" s="207"/>
      <c r="C13" s="144"/>
      <c r="D13" s="207"/>
      <c r="E13" s="208"/>
      <c r="I13" s="88"/>
    </row>
    <row r="14" spans="1:9">
      <c r="A14" s="202"/>
      <c r="B14" s="88"/>
      <c r="C14" s="146"/>
      <c r="D14" s="146"/>
      <c r="E14" s="147"/>
      <c r="F14" s="88"/>
      <c r="G14" s="88"/>
      <c r="H14" s="92"/>
      <c r="I14" s="88"/>
    </row>
    <row r="15" spans="1:9">
      <c r="A15" s="110" t="s">
        <v>22</v>
      </c>
      <c r="B15" s="96" t="s">
        <v>62</v>
      </c>
      <c r="C15" s="146"/>
      <c r="D15" s="146"/>
      <c r="E15" s="147"/>
      <c r="F15" s="92"/>
      <c r="G15" s="88"/>
      <c r="H15" s="88"/>
      <c r="I15" s="88"/>
    </row>
    <row r="16" spans="1:9">
      <c r="A16" s="148">
        <v>1000</v>
      </c>
      <c r="B16" s="120" t="s">
        <v>16</v>
      </c>
      <c r="C16" s="146"/>
      <c r="D16" s="146"/>
      <c r="E16" s="147"/>
      <c r="F16" s="88"/>
      <c r="G16" s="88"/>
      <c r="H16" s="88"/>
      <c r="I16" s="88"/>
    </row>
    <row r="17" spans="1:11">
      <c r="A17" s="149">
        <v>750</v>
      </c>
      <c r="B17" s="120" t="s">
        <v>23</v>
      </c>
      <c r="C17" s="146"/>
      <c r="D17" s="146"/>
      <c r="E17" s="147"/>
      <c r="F17" s="92"/>
      <c r="G17" s="88"/>
      <c r="H17" s="88"/>
      <c r="I17" s="92"/>
      <c r="K17" s="93"/>
    </row>
    <row r="18" spans="1:11">
      <c r="A18" s="149">
        <v>500</v>
      </c>
      <c r="B18" s="120" t="s">
        <v>23</v>
      </c>
      <c r="C18" s="146"/>
      <c r="D18" s="146"/>
      <c r="E18" s="147"/>
      <c r="F18" s="88"/>
      <c r="G18" s="88"/>
      <c r="H18" s="88"/>
      <c r="I18" s="92"/>
      <c r="K18" s="93"/>
    </row>
    <row r="19" spans="1:11">
      <c r="A19" s="150">
        <v>300</v>
      </c>
      <c r="B19" s="192">
        <v>43927.525000000001</v>
      </c>
      <c r="C19" s="146"/>
      <c r="D19" s="146"/>
      <c r="E19" s="147"/>
      <c r="F19" s="88"/>
      <c r="G19" s="88"/>
      <c r="H19" s="88"/>
      <c r="I19" s="92"/>
      <c r="K19" s="93"/>
    </row>
    <row r="20" spans="1:11">
      <c r="A20" s="150">
        <v>150</v>
      </c>
      <c r="B20" s="192">
        <v>30285.383000000002</v>
      </c>
      <c r="C20" s="146"/>
      <c r="D20" s="146"/>
      <c r="E20" s="147"/>
      <c r="F20" s="88"/>
      <c r="G20" s="88"/>
      <c r="H20" s="88"/>
      <c r="I20" s="92"/>
      <c r="K20" s="93"/>
    </row>
    <row r="21" spans="1:11">
      <c r="A21" s="150">
        <v>75</v>
      </c>
      <c r="B21" s="192">
        <v>17413.098999999998</v>
      </c>
      <c r="C21" s="146"/>
      <c r="D21" s="146"/>
      <c r="E21" s="147"/>
      <c r="F21" s="88"/>
      <c r="G21" s="92"/>
      <c r="H21" s="88"/>
      <c r="I21" s="92"/>
      <c r="K21" s="93"/>
    </row>
    <row r="22" spans="1:11">
      <c r="A22" s="150">
        <v>37.5</v>
      </c>
      <c r="B22" s="192">
        <v>6380.66</v>
      </c>
      <c r="C22" s="146"/>
      <c r="D22" s="146"/>
      <c r="E22" s="147"/>
      <c r="F22" s="88"/>
      <c r="G22" s="92"/>
      <c r="H22" s="88"/>
      <c r="I22" s="92"/>
    </row>
    <row r="23" spans="1:11">
      <c r="A23" s="150">
        <v>18.75</v>
      </c>
      <c r="B23" s="192">
        <v>2390.4059999999999</v>
      </c>
      <c r="C23" s="146"/>
      <c r="D23" s="146"/>
      <c r="E23" s="147"/>
      <c r="F23" s="88"/>
      <c r="G23" s="92"/>
      <c r="H23" s="88"/>
      <c r="I23" s="92"/>
    </row>
    <row r="24" spans="1:11">
      <c r="A24" s="149">
        <v>5</v>
      </c>
      <c r="B24" s="120" t="s">
        <v>16</v>
      </c>
      <c r="C24" s="146"/>
      <c r="D24" s="146"/>
      <c r="E24" s="147"/>
      <c r="F24" s="88"/>
      <c r="G24" s="92"/>
      <c r="H24" s="88"/>
      <c r="I24" s="92"/>
    </row>
    <row r="25" spans="1:11" ht="15" thickBot="1">
      <c r="A25" s="152"/>
      <c r="B25" s="153"/>
      <c r="C25" s="153"/>
      <c r="D25" s="154"/>
      <c r="E25" s="155"/>
      <c r="F25" s="88"/>
      <c r="G25" s="88"/>
      <c r="H25" s="88"/>
      <c r="I25" s="88"/>
    </row>
    <row r="26" spans="1:11" ht="15" thickBot="1">
      <c r="A26" s="88"/>
      <c r="B26" s="88"/>
      <c r="C26" s="88"/>
      <c r="F26" s="88"/>
      <c r="G26" s="88"/>
      <c r="H26" s="88"/>
      <c r="I26" s="88"/>
    </row>
    <row r="27" spans="1:11" ht="17" thickBot="1">
      <c r="A27" s="206" t="s">
        <v>61</v>
      </c>
      <c r="B27" s="144"/>
      <c r="C27" s="144"/>
      <c r="D27" s="144"/>
      <c r="E27" s="144"/>
      <c r="F27" s="207"/>
      <c r="G27" s="208"/>
      <c r="H27" s="88"/>
      <c r="I27" s="88"/>
    </row>
    <row r="28" spans="1:11">
      <c r="A28" s="246" t="s">
        <v>31</v>
      </c>
      <c r="B28" s="121" t="s">
        <v>12</v>
      </c>
      <c r="C28" s="121" t="s">
        <v>13</v>
      </c>
      <c r="D28" s="122" t="s">
        <v>63</v>
      </c>
      <c r="E28" s="161"/>
      <c r="F28" s="99"/>
      <c r="G28" s="173"/>
      <c r="H28" s="88"/>
      <c r="I28" s="88"/>
    </row>
    <row r="29" spans="1:11">
      <c r="A29" s="90">
        <v>14</v>
      </c>
      <c r="B29" s="163">
        <v>0.05</v>
      </c>
      <c r="C29" s="199">
        <v>684930</v>
      </c>
      <c r="D29" s="203">
        <v>91713.846000000005</v>
      </c>
      <c r="E29" s="161"/>
      <c r="F29" s="99"/>
      <c r="G29" s="173"/>
      <c r="H29" s="88"/>
      <c r="I29" s="88"/>
      <c r="J29" s="93"/>
    </row>
    <row r="30" spans="1:11">
      <c r="A30" s="90">
        <v>15</v>
      </c>
      <c r="B30" s="163">
        <v>0.05</v>
      </c>
      <c r="C30" s="199">
        <v>684930</v>
      </c>
      <c r="D30" s="203">
        <v>19113.027999999998</v>
      </c>
      <c r="E30" s="161"/>
      <c r="F30" s="99"/>
      <c r="G30" s="173"/>
      <c r="H30" s="88"/>
      <c r="I30" s="88"/>
      <c r="J30" s="93"/>
    </row>
    <row r="31" spans="1:11">
      <c r="A31" s="90">
        <v>16</v>
      </c>
      <c r="B31" s="163">
        <v>0.05</v>
      </c>
      <c r="C31" s="199">
        <v>684930</v>
      </c>
      <c r="D31" s="203">
        <v>88845.987999999998</v>
      </c>
      <c r="E31" s="161"/>
      <c r="F31" s="99"/>
      <c r="G31" s="173"/>
      <c r="H31" s="88"/>
      <c r="I31" s="88"/>
      <c r="J31" s="93"/>
    </row>
    <row r="32" spans="1:11">
      <c r="A32" s="90">
        <v>17</v>
      </c>
      <c r="B32" s="163">
        <v>0.05</v>
      </c>
      <c r="C32" s="199">
        <v>684930</v>
      </c>
      <c r="D32" s="203">
        <v>20481.392</v>
      </c>
      <c r="E32" s="161"/>
      <c r="F32" s="99"/>
      <c r="G32" s="173"/>
      <c r="H32" s="88"/>
      <c r="I32" s="88"/>
      <c r="J32" s="93"/>
    </row>
    <row r="33" spans="1:10">
      <c r="A33" s="90">
        <v>18</v>
      </c>
      <c r="B33" s="163">
        <v>0.05</v>
      </c>
      <c r="C33" s="199">
        <v>684930</v>
      </c>
      <c r="D33" s="203">
        <v>17297.956999999999</v>
      </c>
      <c r="E33" s="161"/>
      <c r="F33" s="99"/>
      <c r="G33" s="173"/>
      <c r="H33" s="88"/>
      <c r="I33" s="88"/>
      <c r="J33" s="93"/>
    </row>
    <row r="34" spans="1:10">
      <c r="A34" s="90">
        <v>19</v>
      </c>
      <c r="B34" s="163">
        <v>0.05</v>
      </c>
      <c r="C34" s="199">
        <v>684930</v>
      </c>
      <c r="D34" s="203">
        <v>3094.962</v>
      </c>
      <c r="E34" s="161"/>
      <c r="F34" s="99"/>
      <c r="G34" s="173"/>
      <c r="J34" s="93"/>
    </row>
    <row r="35" spans="1:10">
      <c r="A35" s="90">
        <v>20</v>
      </c>
      <c r="B35" s="163">
        <v>0.05</v>
      </c>
      <c r="C35" s="199">
        <v>684930</v>
      </c>
      <c r="D35" s="203">
        <v>2677.0619999999999</v>
      </c>
      <c r="E35" s="161"/>
      <c r="F35" s="99"/>
      <c r="G35" s="173"/>
      <c r="J35" s="93"/>
    </row>
    <row r="36" spans="1:10">
      <c r="A36" s="90">
        <v>21</v>
      </c>
      <c r="B36" s="163">
        <v>0.05</v>
      </c>
      <c r="C36" s="199">
        <v>684930</v>
      </c>
      <c r="D36" s="203">
        <v>1689.577</v>
      </c>
      <c r="E36" s="161"/>
      <c r="F36" s="99"/>
      <c r="G36" s="173"/>
      <c r="J36" s="93"/>
    </row>
    <row r="37" spans="1:10" ht="15" thickBot="1">
      <c r="A37" s="91">
        <v>22</v>
      </c>
      <c r="B37" s="166">
        <v>0.05</v>
      </c>
      <c r="C37" s="254">
        <v>684930</v>
      </c>
      <c r="D37" s="234">
        <v>29241.848000000002</v>
      </c>
      <c r="E37" s="161"/>
      <c r="F37" s="99"/>
      <c r="G37" s="173"/>
      <c r="J37" s="93"/>
    </row>
    <row r="38" spans="1:10">
      <c r="A38" s="228"/>
      <c r="B38" s="251"/>
      <c r="C38" s="251"/>
      <c r="D38" s="251"/>
      <c r="E38" s="99"/>
      <c r="F38" s="99"/>
      <c r="G38" s="173"/>
    </row>
    <row r="39" spans="1:10" ht="15" thickBot="1">
      <c r="A39" s="233"/>
      <c r="B39" s="230"/>
      <c r="C39" s="230"/>
      <c r="D39" s="230"/>
      <c r="E39" s="230"/>
      <c r="F39" s="230"/>
      <c r="G39" s="261"/>
    </row>
    <row r="40" spans="1:10">
      <c r="A40" s="246" t="s">
        <v>31</v>
      </c>
      <c r="B40" s="107" t="s">
        <v>14</v>
      </c>
      <c r="C40" s="121" t="s">
        <v>13</v>
      </c>
      <c r="D40" s="95" t="s">
        <v>33</v>
      </c>
      <c r="E40" s="95" t="s">
        <v>34</v>
      </c>
      <c r="F40" s="243" t="s">
        <v>29</v>
      </c>
      <c r="G40" s="160"/>
      <c r="H40" s="88"/>
      <c r="I40" s="88"/>
    </row>
    <row r="41" spans="1:10">
      <c r="A41" s="90">
        <v>14</v>
      </c>
      <c r="B41" s="163">
        <f t="shared" ref="B41:B49" si="0">(D29+925.18)/213.94</f>
        <v>433.0140506684117</v>
      </c>
      <c r="C41" s="199">
        <v>684930</v>
      </c>
      <c r="D41" s="174">
        <f>B41/C41</f>
        <v>6.3220190482007172E-4</v>
      </c>
      <c r="E41" s="97">
        <v>6.1330000000000003E-2</v>
      </c>
      <c r="F41" s="175">
        <v>36930</v>
      </c>
      <c r="G41" s="173"/>
    </row>
    <row r="42" spans="1:10">
      <c r="A42" s="90">
        <v>15</v>
      </c>
      <c r="B42" s="163">
        <f t="shared" si="0"/>
        <v>93.662746564457322</v>
      </c>
      <c r="C42" s="199">
        <v>684930</v>
      </c>
      <c r="D42" s="174">
        <f t="shared" ref="D42:D48" si="1">B42/C42</f>
        <v>1.3674791082951153E-4</v>
      </c>
      <c r="E42" s="97">
        <v>1.363E-2</v>
      </c>
      <c r="F42" s="175">
        <v>8207</v>
      </c>
      <c r="G42" s="173"/>
    </row>
    <row r="43" spans="1:10">
      <c r="A43" s="90">
        <v>16</v>
      </c>
      <c r="B43" s="163">
        <f t="shared" si="0"/>
        <v>419.60908665981111</v>
      </c>
      <c r="C43" s="199">
        <v>684930</v>
      </c>
      <c r="D43" s="174">
        <f t="shared" si="1"/>
        <v>6.1263061431067575E-4</v>
      </c>
      <c r="E43" s="97">
        <v>5.9380000000000002E-2</v>
      </c>
      <c r="F43" s="175">
        <v>35760</v>
      </c>
      <c r="G43" s="173"/>
    </row>
    <row r="44" spans="1:10">
      <c r="A44" s="90">
        <v>17</v>
      </c>
      <c r="B44" s="163">
        <f t="shared" si="0"/>
        <v>100.05876413947836</v>
      </c>
      <c r="C44" s="199">
        <v>684930</v>
      </c>
      <c r="D44" s="174">
        <f t="shared" si="1"/>
        <v>1.4608611703309588E-4</v>
      </c>
      <c r="E44" s="97">
        <v>1.46E-2</v>
      </c>
      <c r="F44" s="175">
        <v>8793</v>
      </c>
      <c r="G44" s="173"/>
    </row>
    <row r="45" spans="1:10">
      <c r="A45" s="90">
        <v>18</v>
      </c>
      <c r="B45" s="163">
        <f t="shared" si="0"/>
        <v>85.178727680658127</v>
      </c>
      <c r="C45" s="199">
        <v>684930</v>
      </c>
      <c r="D45" s="174">
        <f t="shared" si="1"/>
        <v>1.243612160084361E-4</v>
      </c>
      <c r="E45" s="97">
        <v>1.1679999999999999E-2</v>
      </c>
      <c r="F45" s="175">
        <v>7034</v>
      </c>
      <c r="G45" s="250"/>
    </row>
    <row r="46" spans="1:10">
      <c r="A46" s="90">
        <v>19</v>
      </c>
      <c r="B46" s="163">
        <f t="shared" si="0"/>
        <v>18.790978779096942</v>
      </c>
      <c r="C46" s="199">
        <v>684930</v>
      </c>
      <c r="D46" s="174">
        <f t="shared" si="1"/>
        <v>2.7434889374238161E-5</v>
      </c>
      <c r="E46" s="97">
        <v>2.9199999999999999E-3</v>
      </c>
      <c r="F46" s="175">
        <v>1759</v>
      </c>
      <c r="G46" s="173"/>
    </row>
    <row r="47" spans="1:10">
      <c r="A47" s="90">
        <v>20</v>
      </c>
      <c r="B47" s="163">
        <f t="shared" si="0"/>
        <v>16.837627372160419</v>
      </c>
      <c r="C47" s="199">
        <v>684930</v>
      </c>
      <c r="D47" s="174">
        <f t="shared" si="1"/>
        <v>2.4582990045932314E-5</v>
      </c>
      <c r="E47" s="97">
        <v>1.9469999999999999E-3</v>
      </c>
      <c r="F47" s="175">
        <v>1172</v>
      </c>
      <c r="G47" s="173"/>
    </row>
    <row r="48" spans="1:10">
      <c r="A48" s="90">
        <v>21</v>
      </c>
      <c r="B48" s="163">
        <f t="shared" si="0"/>
        <v>12.221917360007479</v>
      </c>
      <c r="C48" s="199">
        <v>684930</v>
      </c>
      <c r="D48" s="174">
        <f t="shared" si="1"/>
        <v>1.7844038602495844E-5</v>
      </c>
      <c r="E48" s="97">
        <v>1.9469999999999999E-3</v>
      </c>
      <c r="F48" s="175">
        <v>1172</v>
      </c>
      <c r="G48" s="173"/>
    </row>
    <row r="49" spans="1:7">
      <c r="A49" s="90">
        <v>22</v>
      </c>
      <c r="B49" s="163">
        <f t="shared" si="0"/>
        <v>141.00695522109004</v>
      </c>
      <c r="C49" s="199">
        <v>684930</v>
      </c>
      <c r="D49" s="174">
        <f>B49/C49</f>
        <v>2.0587060753812805E-4</v>
      </c>
      <c r="E49" s="97">
        <v>2.044E-2</v>
      </c>
      <c r="F49" s="175">
        <v>12310</v>
      </c>
      <c r="G49" s="173"/>
    </row>
    <row r="50" spans="1:7">
      <c r="A50" s="148"/>
      <c r="B50" s="163"/>
      <c r="C50" s="99"/>
      <c r="D50" s="99"/>
      <c r="E50" s="99"/>
      <c r="F50" s="99"/>
      <c r="G50" s="173"/>
    </row>
    <row r="51" spans="1:7" ht="15" thickBot="1">
      <c r="A51" s="204"/>
      <c r="B51" s="166"/>
      <c r="C51" s="260"/>
      <c r="D51" s="260"/>
      <c r="E51" s="260"/>
      <c r="F51" s="177">
        <f>AVERAGE(F41:F45,F49)</f>
        <v>18172.333333333332</v>
      </c>
      <c r="G51" s="178" t="s">
        <v>15</v>
      </c>
    </row>
    <row r="55" spans="1:7">
      <c r="A55" s="18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4C15-59BF-9D46-B577-510CF48621DC}">
  <dimension ref="A2:I100"/>
  <sheetViews>
    <sheetView zoomScale="121" zoomScaleNormal="121" workbookViewId="0">
      <selection activeCell="E36" sqref="E36"/>
    </sheetView>
  </sheetViews>
  <sheetFormatPr baseColWidth="10" defaultRowHeight="14"/>
  <cols>
    <col min="1" max="1" width="30.6640625" style="89" bestFit="1" customWidth="1"/>
    <col min="2" max="2" width="25.83203125" style="89" bestFit="1" customWidth="1"/>
    <col min="3" max="3" width="14.33203125" style="89" bestFit="1" customWidth="1"/>
    <col min="4" max="4" width="19.6640625" style="89" bestFit="1" customWidth="1"/>
    <col min="5" max="5" width="22.33203125" style="89" bestFit="1" customWidth="1"/>
    <col min="6" max="6" width="21" style="89" bestFit="1" customWidth="1"/>
    <col min="7" max="7" width="20.83203125" style="89" bestFit="1" customWidth="1"/>
    <col min="8" max="8" width="12.5" style="89" bestFit="1" customWidth="1"/>
    <col min="9" max="16384" width="10.83203125" style="89"/>
  </cols>
  <sheetData>
    <row r="2" spans="1:9">
      <c r="A2" s="137" t="s">
        <v>30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69</v>
      </c>
      <c r="B4" s="88"/>
      <c r="C4" s="88"/>
      <c r="D4" s="88"/>
      <c r="E4" s="98" t="s">
        <v>31</v>
      </c>
      <c r="F4" s="140" t="s">
        <v>58</v>
      </c>
      <c r="I4" s="88"/>
    </row>
    <row r="5" spans="1:9">
      <c r="A5" s="88"/>
      <c r="B5" s="88"/>
      <c r="C5" s="88"/>
      <c r="D5" s="88"/>
      <c r="E5" s="90">
        <v>1</v>
      </c>
      <c r="F5" s="141" t="s">
        <v>19</v>
      </c>
      <c r="I5" s="88"/>
    </row>
    <row r="6" spans="1:9">
      <c r="A6" s="88"/>
      <c r="B6" s="88"/>
      <c r="C6" s="88"/>
      <c r="D6" s="88"/>
      <c r="E6" s="90">
        <v>2</v>
      </c>
      <c r="F6" s="141" t="s">
        <v>19</v>
      </c>
      <c r="I6" s="88"/>
    </row>
    <row r="7" spans="1:9" ht="15" thickBot="1">
      <c r="A7" s="88"/>
      <c r="B7" s="88"/>
      <c r="C7" s="88"/>
      <c r="D7" s="88"/>
      <c r="E7" s="91">
        <v>3</v>
      </c>
      <c r="F7" s="142" t="s">
        <v>19</v>
      </c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 ht="15" thickBot="1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6">
      <c r="A12" s="206" t="s">
        <v>60</v>
      </c>
      <c r="B12" s="207"/>
      <c r="C12" s="144"/>
      <c r="D12" s="207"/>
      <c r="E12" s="208"/>
      <c r="F12" s="88"/>
      <c r="G12" s="88"/>
      <c r="H12" s="92"/>
      <c r="I12" s="88"/>
    </row>
    <row r="13" spans="1:9">
      <c r="A13" s="202"/>
      <c r="B13" s="88"/>
      <c r="C13" s="146"/>
      <c r="D13" s="88"/>
      <c r="E13" s="209"/>
      <c r="F13" s="88"/>
      <c r="G13" s="88"/>
      <c r="H13" s="92"/>
      <c r="I13" s="88"/>
    </row>
    <row r="14" spans="1:9">
      <c r="A14" s="110" t="s">
        <v>22</v>
      </c>
      <c r="B14" s="96" t="s">
        <v>62</v>
      </c>
      <c r="C14" s="146"/>
      <c r="D14" s="146"/>
      <c r="E14" s="147"/>
      <c r="F14" s="88"/>
      <c r="G14" s="88"/>
      <c r="H14" s="92"/>
      <c r="I14" s="88"/>
    </row>
    <row r="15" spans="1:9">
      <c r="A15" s="148">
        <v>1000</v>
      </c>
      <c r="B15" s="120" t="s">
        <v>16</v>
      </c>
      <c r="C15" s="146"/>
      <c r="D15" s="146"/>
      <c r="E15" s="147"/>
      <c r="F15" s="92"/>
      <c r="G15" s="88"/>
      <c r="H15" s="88"/>
      <c r="I15" s="88"/>
    </row>
    <row r="16" spans="1:9">
      <c r="A16" s="149">
        <v>750</v>
      </c>
      <c r="B16" s="120">
        <v>48687.446000000004</v>
      </c>
      <c r="C16" s="146"/>
      <c r="D16" s="146"/>
      <c r="E16" s="147"/>
      <c r="F16" s="88"/>
      <c r="G16" s="88"/>
      <c r="H16" s="88"/>
      <c r="I16" s="88"/>
    </row>
    <row r="17" spans="1:9">
      <c r="A17" s="149">
        <v>500</v>
      </c>
      <c r="B17" s="120">
        <v>43173.495999999999</v>
      </c>
      <c r="C17" s="146"/>
      <c r="D17" s="146"/>
      <c r="E17" s="147"/>
      <c r="F17" s="92"/>
      <c r="G17" s="88"/>
      <c r="H17" s="88"/>
      <c r="I17" s="92"/>
    </row>
    <row r="18" spans="1:9">
      <c r="A18" s="150">
        <v>250</v>
      </c>
      <c r="B18" s="151">
        <v>26827.969000000001</v>
      </c>
      <c r="C18" s="146"/>
      <c r="D18" s="146"/>
      <c r="E18" s="147"/>
      <c r="F18" s="88"/>
      <c r="G18" s="88"/>
      <c r="H18" s="88"/>
      <c r="I18" s="92"/>
    </row>
    <row r="19" spans="1:9">
      <c r="A19" s="150">
        <v>100</v>
      </c>
      <c r="B19" s="151">
        <v>10022.329</v>
      </c>
      <c r="C19" s="146"/>
      <c r="D19" s="146"/>
      <c r="E19" s="147"/>
      <c r="F19" s="88"/>
      <c r="G19" s="88"/>
      <c r="H19" s="88"/>
      <c r="I19" s="92"/>
    </row>
    <row r="20" spans="1:9">
      <c r="A20" s="150">
        <v>50</v>
      </c>
      <c r="B20" s="151">
        <v>3859.3470000000002</v>
      </c>
      <c r="C20" s="146"/>
      <c r="D20" s="146"/>
      <c r="E20" s="147"/>
      <c r="F20" s="88"/>
      <c r="G20" s="88"/>
      <c r="H20" s="88"/>
      <c r="I20" s="92"/>
    </row>
    <row r="21" spans="1:9">
      <c r="A21" s="150">
        <v>25</v>
      </c>
      <c r="B21" s="151">
        <v>1603.4059999999999</v>
      </c>
      <c r="C21" s="146"/>
      <c r="D21" s="146"/>
      <c r="E21" s="147"/>
      <c r="F21" s="88"/>
      <c r="G21" s="92"/>
      <c r="H21" s="88"/>
      <c r="I21" s="92"/>
    </row>
    <row r="22" spans="1:9">
      <c r="A22" s="150">
        <v>10</v>
      </c>
      <c r="B22" s="151">
        <v>338.02100000000002</v>
      </c>
      <c r="C22" s="146"/>
      <c r="D22" s="146"/>
      <c r="E22" s="147"/>
      <c r="F22" s="88"/>
      <c r="G22" s="92"/>
      <c r="H22" s="88"/>
      <c r="I22" s="92"/>
    </row>
    <row r="23" spans="1:9">
      <c r="A23" s="149">
        <v>5</v>
      </c>
      <c r="B23" s="120"/>
      <c r="C23" s="146"/>
      <c r="D23" s="146"/>
      <c r="E23" s="147"/>
      <c r="F23" s="88"/>
      <c r="G23" s="92"/>
      <c r="H23" s="88"/>
      <c r="I23" s="92"/>
    </row>
    <row r="24" spans="1:9" ht="15" thickBot="1">
      <c r="A24" s="201"/>
      <c r="B24" s="153"/>
      <c r="C24" s="154"/>
      <c r="D24" s="154"/>
      <c r="E24" s="155"/>
      <c r="F24" s="88"/>
      <c r="G24" s="92"/>
      <c r="H24" s="88"/>
      <c r="I24" s="88"/>
    </row>
    <row r="25" spans="1:9" ht="15" thickBot="1">
      <c r="A25" s="88"/>
      <c r="B25" s="88"/>
      <c r="C25" s="88"/>
      <c r="D25" s="146"/>
      <c r="E25" s="146"/>
      <c r="F25" s="88"/>
      <c r="G25" s="88"/>
      <c r="H25" s="88"/>
      <c r="I25" s="88"/>
    </row>
    <row r="26" spans="1:9" ht="17" thickBot="1">
      <c r="A26" s="206" t="s">
        <v>61</v>
      </c>
      <c r="B26" s="144"/>
      <c r="C26" s="144"/>
      <c r="D26" s="144"/>
      <c r="E26" s="144"/>
      <c r="F26" s="207"/>
      <c r="G26" s="208"/>
      <c r="H26" s="88"/>
      <c r="I26" s="88"/>
    </row>
    <row r="27" spans="1:9">
      <c r="A27" s="246" t="s">
        <v>31</v>
      </c>
      <c r="B27" s="121" t="s">
        <v>12</v>
      </c>
      <c r="C27" s="121" t="s">
        <v>13</v>
      </c>
      <c r="D27" s="122" t="s">
        <v>70</v>
      </c>
      <c r="E27" s="161"/>
      <c r="F27" s="99"/>
      <c r="G27" s="141"/>
      <c r="H27" s="88"/>
      <c r="I27" s="88"/>
    </row>
    <row r="28" spans="1:9">
      <c r="A28" s="148"/>
      <c r="B28" s="97"/>
      <c r="C28" s="97"/>
      <c r="D28" s="162"/>
      <c r="E28" s="161"/>
      <c r="F28" s="99"/>
      <c r="G28" s="141"/>
      <c r="H28" s="88"/>
      <c r="I28" s="88"/>
    </row>
    <row r="29" spans="1:9">
      <c r="A29" s="90">
        <v>1</v>
      </c>
      <c r="B29" s="163">
        <v>0.1</v>
      </c>
      <c r="C29" s="164">
        <v>1369860</v>
      </c>
      <c r="D29" s="162">
        <v>33536.959999999999</v>
      </c>
      <c r="E29" s="161"/>
      <c r="F29" s="99"/>
      <c r="G29" s="203"/>
      <c r="H29" s="88"/>
      <c r="I29" s="88"/>
    </row>
    <row r="30" spans="1:9">
      <c r="A30" s="90">
        <v>2</v>
      </c>
      <c r="B30" s="163">
        <v>0.1</v>
      </c>
      <c r="C30" s="164">
        <v>1369860</v>
      </c>
      <c r="D30" s="162">
        <v>50708.758999999998</v>
      </c>
      <c r="E30" s="161"/>
      <c r="F30" s="99"/>
      <c r="G30" s="203"/>
      <c r="H30" s="88"/>
      <c r="I30" s="88"/>
    </row>
    <row r="31" spans="1:9" ht="15" thickBot="1">
      <c r="A31" s="91">
        <v>3</v>
      </c>
      <c r="B31" s="166">
        <v>0.1</v>
      </c>
      <c r="C31" s="167">
        <v>1369860</v>
      </c>
      <c r="D31" s="168">
        <v>38029.061000000002</v>
      </c>
      <c r="E31" s="161"/>
      <c r="F31" s="99"/>
      <c r="G31" s="203"/>
      <c r="H31" s="88"/>
      <c r="I31" s="88"/>
    </row>
    <row r="32" spans="1:9" ht="15" thickBot="1">
      <c r="A32" s="169"/>
      <c r="B32" s="170"/>
      <c r="C32" s="170"/>
      <c r="D32" s="170"/>
      <c r="E32" s="171"/>
      <c r="F32" s="171"/>
      <c r="G32" s="172"/>
      <c r="H32" s="88"/>
      <c r="I32" s="88"/>
    </row>
    <row r="33" spans="1:9">
      <c r="A33" s="246" t="s">
        <v>31</v>
      </c>
      <c r="B33" s="107" t="s">
        <v>14</v>
      </c>
      <c r="C33" s="121" t="s">
        <v>13</v>
      </c>
      <c r="D33" s="95" t="s">
        <v>33</v>
      </c>
      <c r="E33" s="95" t="s">
        <v>34</v>
      </c>
      <c r="F33" s="243" t="s">
        <v>29</v>
      </c>
      <c r="G33" s="232"/>
    </row>
    <row r="34" spans="1:9">
      <c r="A34" s="90">
        <v>1</v>
      </c>
      <c r="B34" s="163">
        <f>(D29+1196.5)/111.8</f>
        <v>310.67495527728084</v>
      </c>
      <c r="C34" s="164">
        <v>1369860</v>
      </c>
      <c r="D34" s="174">
        <f>B34/C34</f>
        <v>2.2679321629749086E-4</v>
      </c>
      <c r="E34" s="97">
        <v>2.1069999999999998E-2</v>
      </c>
      <c r="F34" s="175">
        <v>12690</v>
      </c>
      <c r="G34" s="173"/>
    </row>
    <row r="35" spans="1:9">
      <c r="A35" s="90">
        <v>2</v>
      </c>
      <c r="B35" s="163">
        <f>(D30+1196.5)/111.8</f>
        <v>464.26886404293379</v>
      </c>
      <c r="C35" s="164">
        <v>1369860</v>
      </c>
      <c r="D35" s="174">
        <f>B35/C35</f>
        <v>3.3891701636877769E-4</v>
      </c>
      <c r="E35" s="97">
        <v>3.1150000000000001E-2</v>
      </c>
      <c r="F35" s="175">
        <v>18760</v>
      </c>
      <c r="G35" s="173"/>
    </row>
    <row r="36" spans="1:9">
      <c r="A36" s="90">
        <v>3</v>
      </c>
      <c r="B36" s="163">
        <f>(D31+1196.5)/111.8</f>
        <v>350.85474955277283</v>
      </c>
      <c r="C36" s="164">
        <v>1369860</v>
      </c>
      <c r="D36" s="174">
        <f>B36/C36</f>
        <v>2.5612453064749159E-4</v>
      </c>
      <c r="E36" s="97">
        <v>2.3820000000000001E-2</v>
      </c>
      <c r="F36" s="175">
        <v>14350</v>
      </c>
      <c r="G36" s="173"/>
    </row>
    <row r="37" spans="1:9" ht="15" thickBot="1">
      <c r="A37" s="204"/>
      <c r="B37" s="176"/>
      <c r="C37" s="176"/>
      <c r="D37" s="176"/>
      <c r="E37" s="176"/>
      <c r="F37" s="177">
        <f>AVERAGE(F34:F36)</f>
        <v>15266.666666666666</v>
      </c>
      <c r="G37" s="178" t="s">
        <v>15</v>
      </c>
    </row>
    <row r="38" spans="1:9">
      <c r="A38" s="88"/>
      <c r="B38" s="88"/>
      <c r="C38" s="88"/>
      <c r="D38" s="88"/>
      <c r="E38" s="139"/>
      <c r="F38" s="181"/>
    </row>
    <row r="39" spans="1:9">
      <c r="A39" s="88"/>
      <c r="B39" s="88"/>
      <c r="C39" s="88"/>
      <c r="D39" s="88"/>
      <c r="E39" s="88"/>
      <c r="F39" s="88"/>
      <c r="G39" s="88"/>
      <c r="H39" s="88"/>
      <c r="I39" s="88"/>
    </row>
    <row r="78" spans="7:9">
      <c r="G78" s="88"/>
      <c r="H78" s="88"/>
      <c r="I78" s="88"/>
    </row>
    <row r="79" spans="7:9">
      <c r="G79" s="88"/>
      <c r="H79" s="88"/>
      <c r="I79" s="88"/>
    </row>
    <row r="80" spans="7:9">
      <c r="G80" s="88"/>
      <c r="H80" s="88"/>
      <c r="I80" s="88"/>
    </row>
    <row r="81" spans="1:9"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88"/>
      <c r="B90" s="88"/>
      <c r="C90" s="88"/>
      <c r="D90" s="88"/>
      <c r="E90" s="88"/>
      <c r="F90" s="88"/>
      <c r="G90" s="88"/>
      <c r="H90" s="88"/>
      <c r="I90" s="88"/>
    </row>
    <row r="91" spans="1:9" ht="15" thickBot="1">
      <c r="A91" s="182" t="s">
        <v>8</v>
      </c>
      <c r="B91" s="95"/>
      <c r="C91" s="95"/>
      <c r="D91" s="95"/>
      <c r="E91" s="95"/>
      <c r="F91" s="95"/>
      <c r="G91" s="122"/>
      <c r="H91" s="88"/>
      <c r="I91" s="88"/>
    </row>
    <row r="92" spans="1:9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122" t="s">
        <v>6</v>
      </c>
      <c r="H92" s="88"/>
      <c r="I92" s="88"/>
    </row>
    <row r="93" spans="1:9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185">
        <v>970400000000</v>
      </c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141"/>
      <c r="H94" s="88"/>
      <c r="I94" s="88"/>
    </row>
    <row r="95" spans="1:9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141"/>
      <c r="H95" s="88"/>
      <c r="I95" s="88"/>
    </row>
    <row r="96" spans="1:9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141"/>
      <c r="H96" s="88"/>
      <c r="I96" s="88"/>
    </row>
    <row r="97" spans="1:9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188">
        <v>1329000</v>
      </c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  <row r="100" spans="1:9">
      <c r="A100" s="88"/>
      <c r="B100" s="88"/>
      <c r="C100" s="88"/>
      <c r="D100" s="88"/>
      <c r="E100" s="88"/>
      <c r="F100" s="88"/>
      <c r="G100" s="88"/>
      <c r="H100" s="88"/>
      <c r="I100" s="8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6B32-6E48-0F46-86A3-9A4FC3D6ADCC}">
  <dimension ref="A2:I100"/>
  <sheetViews>
    <sheetView zoomScale="121" zoomScaleNormal="121" workbookViewId="0">
      <selection activeCell="I35" sqref="I35"/>
    </sheetView>
  </sheetViews>
  <sheetFormatPr baseColWidth="10" defaultRowHeight="14"/>
  <cols>
    <col min="1" max="1" width="30.6640625" style="89" bestFit="1" customWidth="1"/>
    <col min="2" max="2" width="16" style="89" bestFit="1" customWidth="1"/>
    <col min="3" max="3" width="22.6640625" style="89" bestFit="1" customWidth="1"/>
    <col min="4" max="4" width="19.6640625" style="89" bestFit="1" customWidth="1"/>
    <col min="5" max="5" width="22.33203125" style="89" bestFit="1" customWidth="1"/>
    <col min="6" max="6" width="21" style="89" bestFit="1" customWidth="1"/>
    <col min="7" max="7" width="20.83203125" style="89" bestFit="1" customWidth="1"/>
    <col min="8" max="16384" width="10.83203125" style="89"/>
  </cols>
  <sheetData>
    <row r="2" spans="1:9">
      <c r="A2" s="137" t="s">
        <v>30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69</v>
      </c>
      <c r="B4" s="88"/>
      <c r="C4" s="88"/>
      <c r="D4" s="88"/>
      <c r="E4" s="98" t="s">
        <v>31</v>
      </c>
      <c r="F4" s="140" t="s">
        <v>58</v>
      </c>
      <c r="I4" s="88"/>
    </row>
    <row r="5" spans="1:9">
      <c r="A5" s="88"/>
      <c r="B5" s="88"/>
      <c r="C5" s="88"/>
      <c r="D5" s="88"/>
      <c r="E5" s="90">
        <v>4</v>
      </c>
      <c r="F5" s="141" t="s">
        <v>18</v>
      </c>
      <c r="I5" s="88"/>
    </row>
    <row r="6" spans="1:9">
      <c r="A6" s="88"/>
      <c r="B6" s="88"/>
      <c r="C6" s="88"/>
      <c r="D6" s="88"/>
      <c r="E6" s="90">
        <v>5</v>
      </c>
      <c r="F6" s="141" t="s">
        <v>18</v>
      </c>
      <c r="I6" s="88"/>
    </row>
    <row r="7" spans="1:9" ht="15" thickBot="1">
      <c r="A7" s="88"/>
      <c r="B7" s="88"/>
      <c r="C7" s="88"/>
      <c r="D7" s="88"/>
      <c r="E7" s="91">
        <v>6</v>
      </c>
      <c r="F7" s="142" t="s">
        <v>18</v>
      </c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 ht="15" thickBot="1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6">
      <c r="A12" s="206" t="s">
        <v>60</v>
      </c>
      <c r="B12" s="207"/>
      <c r="C12" s="144"/>
      <c r="D12" s="207"/>
      <c r="E12" s="208"/>
      <c r="F12" s="88"/>
      <c r="G12" s="88"/>
      <c r="H12" s="92"/>
      <c r="I12" s="88"/>
    </row>
    <row r="13" spans="1:9">
      <c r="A13" s="202"/>
      <c r="B13" s="88"/>
      <c r="C13" s="146"/>
      <c r="D13" s="88"/>
      <c r="E13" s="209"/>
      <c r="F13" s="88"/>
      <c r="G13" s="88"/>
      <c r="H13" s="92"/>
      <c r="I13" s="88"/>
    </row>
    <row r="14" spans="1:9">
      <c r="A14" s="110" t="s">
        <v>22</v>
      </c>
      <c r="B14" s="96" t="s">
        <v>62</v>
      </c>
      <c r="C14" s="146"/>
      <c r="D14" s="146"/>
      <c r="E14" s="147"/>
      <c r="F14" s="88"/>
      <c r="G14" s="88"/>
      <c r="H14" s="92"/>
      <c r="I14" s="88"/>
    </row>
    <row r="15" spans="1:9">
      <c r="A15" s="148">
        <v>1000</v>
      </c>
      <c r="B15" s="120" t="s">
        <v>16</v>
      </c>
      <c r="C15" s="146"/>
      <c r="D15" s="146"/>
      <c r="E15" s="147"/>
      <c r="F15" s="92"/>
      <c r="G15" s="88"/>
      <c r="H15" s="88"/>
      <c r="I15" s="88"/>
    </row>
    <row r="16" spans="1:9">
      <c r="A16" s="149">
        <v>750</v>
      </c>
      <c r="B16" s="120" t="s">
        <v>16</v>
      </c>
      <c r="C16" s="146"/>
      <c r="D16" s="146"/>
      <c r="E16" s="147"/>
      <c r="F16" s="88"/>
      <c r="G16" s="88"/>
      <c r="H16" s="88"/>
      <c r="I16" s="88"/>
    </row>
    <row r="17" spans="1:9">
      <c r="A17" s="149">
        <v>500</v>
      </c>
      <c r="B17" s="120">
        <v>30769.675999999999</v>
      </c>
      <c r="C17" s="146"/>
      <c r="D17" s="146"/>
      <c r="E17" s="147"/>
      <c r="F17" s="92"/>
      <c r="G17" s="88"/>
      <c r="H17" s="88"/>
      <c r="I17" s="92"/>
    </row>
    <row r="18" spans="1:9">
      <c r="A18" s="149">
        <v>250</v>
      </c>
      <c r="B18" s="120">
        <v>32403.848000000002</v>
      </c>
      <c r="C18" s="146"/>
      <c r="D18" s="146"/>
      <c r="E18" s="147"/>
      <c r="F18" s="88"/>
      <c r="G18" s="88"/>
      <c r="H18" s="88"/>
      <c r="I18" s="92"/>
    </row>
    <row r="19" spans="1:9">
      <c r="A19" s="150">
        <v>100</v>
      </c>
      <c r="B19" s="151">
        <v>27996.392</v>
      </c>
      <c r="C19" s="146"/>
      <c r="D19" s="146"/>
      <c r="E19" s="147"/>
      <c r="F19" s="88"/>
      <c r="G19" s="88"/>
      <c r="H19" s="88"/>
      <c r="I19" s="92"/>
    </row>
    <row r="20" spans="1:9">
      <c r="A20" s="150">
        <v>50</v>
      </c>
      <c r="B20" s="151">
        <v>13156.664000000001</v>
      </c>
      <c r="C20" s="146"/>
      <c r="D20" s="146"/>
      <c r="E20" s="147"/>
      <c r="F20" s="88"/>
      <c r="G20" s="88"/>
      <c r="H20" s="88"/>
      <c r="I20" s="92"/>
    </row>
    <row r="21" spans="1:9">
      <c r="A21" s="150">
        <v>25</v>
      </c>
      <c r="B21" s="151">
        <v>6230.66</v>
      </c>
      <c r="C21" s="146"/>
      <c r="D21" s="146"/>
      <c r="E21" s="147"/>
      <c r="F21" s="88"/>
      <c r="G21" s="92"/>
      <c r="H21" s="88"/>
      <c r="I21" s="92"/>
    </row>
    <row r="22" spans="1:9">
      <c r="A22" s="150">
        <v>10</v>
      </c>
      <c r="B22" s="151">
        <v>2533.4769999999999</v>
      </c>
      <c r="C22" s="146"/>
      <c r="D22" s="146"/>
      <c r="E22" s="147"/>
      <c r="F22" s="88"/>
      <c r="G22" s="92"/>
      <c r="H22" s="88"/>
      <c r="I22" s="92"/>
    </row>
    <row r="23" spans="1:9" ht="15" thickBot="1">
      <c r="A23" s="186">
        <v>5</v>
      </c>
      <c r="B23" s="213">
        <v>598.60699999999997</v>
      </c>
      <c r="C23" s="154"/>
      <c r="D23" s="154"/>
      <c r="E23" s="155"/>
      <c r="F23" s="88"/>
      <c r="G23" s="92"/>
      <c r="H23" s="88"/>
      <c r="I23" s="92"/>
    </row>
    <row r="24" spans="1:9" ht="15" thickBot="1">
      <c r="A24" s="146"/>
      <c r="B24" s="88"/>
      <c r="F24" s="88"/>
      <c r="G24" s="92"/>
      <c r="H24" s="88"/>
      <c r="I24" s="88"/>
    </row>
    <row r="25" spans="1:9" ht="17" thickBot="1">
      <c r="A25" s="206" t="s">
        <v>61</v>
      </c>
      <c r="B25" s="144"/>
      <c r="C25" s="144"/>
      <c r="D25" s="144"/>
      <c r="E25" s="144"/>
      <c r="F25" s="144"/>
      <c r="G25" s="208"/>
      <c r="H25" s="88"/>
      <c r="I25" s="88"/>
    </row>
    <row r="26" spans="1:9">
      <c r="A26" s="246" t="s">
        <v>31</v>
      </c>
      <c r="B26" s="121" t="s">
        <v>12</v>
      </c>
      <c r="C26" s="121" t="s">
        <v>13</v>
      </c>
      <c r="D26" s="122" t="s">
        <v>70</v>
      </c>
      <c r="E26" s="161"/>
      <c r="F26" s="99"/>
      <c r="G26" s="141"/>
      <c r="H26" s="88"/>
      <c r="I26" s="88"/>
    </row>
    <row r="27" spans="1:9">
      <c r="A27" s="90">
        <v>4</v>
      </c>
      <c r="B27" s="163">
        <v>0.03</v>
      </c>
      <c r="C27" s="164">
        <v>410958</v>
      </c>
      <c r="D27" s="203">
        <v>11297.43</v>
      </c>
      <c r="E27" s="161"/>
      <c r="F27" s="99"/>
      <c r="G27" s="141"/>
      <c r="H27" s="88"/>
      <c r="I27" s="88"/>
    </row>
    <row r="28" spans="1:9">
      <c r="A28" s="90">
        <v>5</v>
      </c>
      <c r="B28" s="163">
        <v>0.03</v>
      </c>
      <c r="C28" s="164">
        <v>410958</v>
      </c>
      <c r="D28" s="203">
        <v>11686.308999999999</v>
      </c>
      <c r="E28" s="161"/>
      <c r="F28" s="99"/>
      <c r="G28" s="203"/>
      <c r="H28" s="88"/>
      <c r="I28" s="88"/>
    </row>
    <row r="29" spans="1:9" ht="15" thickBot="1">
      <c r="A29" s="91">
        <v>6</v>
      </c>
      <c r="B29" s="166">
        <v>0.03</v>
      </c>
      <c r="C29" s="167">
        <v>410958</v>
      </c>
      <c r="D29" s="234">
        <v>13233.643</v>
      </c>
      <c r="E29" s="161"/>
      <c r="F29" s="99"/>
      <c r="G29" s="203"/>
      <c r="H29" s="88"/>
      <c r="I29" s="88"/>
    </row>
    <row r="30" spans="1:9" ht="15" thickBot="1">
      <c r="A30" s="169"/>
      <c r="B30" s="252"/>
      <c r="C30" s="252"/>
      <c r="D30" s="252"/>
      <c r="E30" s="230"/>
      <c r="F30" s="230"/>
      <c r="G30" s="240"/>
      <c r="H30" s="88"/>
      <c r="I30" s="88"/>
    </row>
    <row r="31" spans="1:9">
      <c r="A31" s="246" t="s">
        <v>31</v>
      </c>
      <c r="B31" s="107" t="s">
        <v>14</v>
      </c>
      <c r="C31" s="121" t="s">
        <v>13</v>
      </c>
      <c r="D31" s="95" t="s">
        <v>33</v>
      </c>
      <c r="E31" s="95" t="s">
        <v>34</v>
      </c>
      <c r="F31" s="243" t="s">
        <v>29</v>
      </c>
      <c r="G31" s="232"/>
      <c r="H31" s="88"/>
      <c r="I31" s="88"/>
    </row>
    <row r="32" spans="1:9">
      <c r="A32" s="90">
        <v>4</v>
      </c>
      <c r="B32" s="163">
        <f>(D27+748.37)/285.57</f>
        <v>42.181601708862978</v>
      </c>
      <c r="C32" s="164">
        <v>410958</v>
      </c>
      <c r="D32" s="174">
        <f>B32/C32</f>
        <v>1.0264212330423784E-4</v>
      </c>
      <c r="E32" s="97">
        <v>9.1629999999999993E-3</v>
      </c>
      <c r="F32" s="175">
        <v>5518</v>
      </c>
      <c r="G32" s="173"/>
      <c r="H32" s="88"/>
      <c r="I32" s="88"/>
    </row>
    <row r="33" spans="1:9">
      <c r="A33" s="90">
        <v>5</v>
      </c>
      <c r="B33" s="163">
        <f>(D28+748.37)/285.57</f>
        <v>43.543365899779388</v>
      </c>
      <c r="C33" s="164">
        <v>410958</v>
      </c>
      <c r="D33" s="174">
        <f>B33/C33</f>
        <v>1.0595575679212812E-4</v>
      </c>
      <c r="E33" s="97">
        <v>1.008E-2</v>
      </c>
      <c r="F33" s="175">
        <v>6069</v>
      </c>
      <c r="G33" s="173"/>
    </row>
    <row r="34" spans="1:9">
      <c r="A34" s="90">
        <v>6</v>
      </c>
      <c r="B34" s="163">
        <f>(D29+748.37)/285.57</f>
        <v>48.961771194453206</v>
      </c>
      <c r="C34" s="164">
        <v>410958</v>
      </c>
      <c r="D34" s="174">
        <f>B34/C34</f>
        <v>1.1914057201576124E-4</v>
      </c>
      <c r="E34" s="97">
        <v>1.0999999999999999E-2</v>
      </c>
      <c r="F34" s="175">
        <v>6621</v>
      </c>
      <c r="G34" s="173"/>
    </row>
    <row r="35" spans="1:9" ht="15" thickBot="1">
      <c r="A35" s="204"/>
      <c r="B35" s="176"/>
      <c r="C35" s="176"/>
      <c r="D35" s="176"/>
      <c r="E35" s="176"/>
      <c r="F35" s="177">
        <f>AVERAGE(F32:F34)</f>
        <v>6069.333333333333</v>
      </c>
      <c r="G35" s="178" t="s">
        <v>15</v>
      </c>
    </row>
    <row r="38" spans="1:9">
      <c r="A38" s="146"/>
      <c r="B38" s="88"/>
      <c r="C38" s="88"/>
      <c r="D38" s="88"/>
      <c r="E38" s="88"/>
      <c r="F38" s="139"/>
      <c r="G38" s="181"/>
    </row>
    <row r="39" spans="1:9">
      <c r="A39" s="146"/>
      <c r="B39" s="88"/>
      <c r="C39" s="88"/>
      <c r="D39" s="88"/>
      <c r="E39" s="88"/>
      <c r="F39" s="88"/>
      <c r="G39" s="88"/>
      <c r="H39" s="88"/>
      <c r="I39" s="88"/>
    </row>
    <row r="78" spans="7:9">
      <c r="G78" s="88"/>
      <c r="H78" s="88"/>
      <c r="I78" s="88"/>
    </row>
    <row r="79" spans="7:9">
      <c r="G79" s="88"/>
      <c r="H79" s="88"/>
      <c r="I79" s="88"/>
    </row>
    <row r="80" spans="7:9">
      <c r="G80" s="88"/>
      <c r="H80" s="88"/>
      <c r="I80" s="88"/>
    </row>
    <row r="81" spans="1:9"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88"/>
      <c r="B90" s="88"/>
      <c r="C90" s="88"/>
      <c r="D90" s="88"/>
      <c r="E90" s="88"/>
      <c r="F90" s="88"/>
      <c r="G90" s="88"/>
      <c r="H90" s="88"/>
      <c r="I90" s="88"/>
    </row>
    <row r="91" spans="1:9" ht="15" thickBot="1">
      <c r="A91" s="182" t="s">
        <v>8</v>
      </c>
      <c r="B91" s="95"/>
      <c r="C91" s="95"/>
      <c r="D91" s="95"/>
      <c r="E91" s="95"/>
      <c r="F91" s="95"/>
      <c r="G91" s="122"/>
      <c r="H91" s="88"/>
      <c r="I91" s="88"/>
    </row>
    <row r="92" spans="1:9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122" t="s">
        <v>6</v>
      </c>
      <c r="H92" s="88"/>
      <c r="I92" s="88"/>
    </row>
    <row r="93" spans="1:9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185">
        <v>970400000000</v>
      </c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141"/>
      <c r="H94" s="88"/>
      <c r="I94" s="88"/>
    </row>
    <row r="95" spans="1:9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141"/>
      <c r="H95" s="88"/>
      <c r="I95" s="88"/>
    </row>
    <row r="96" spans="1:9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141"/>
      <c r="H96" s="88"/>
      <c r="I96" s="88"/>
    </row>
    <row r="97" spans="1:9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188">
        <v>1329000</v>
      </c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  <row r="100" spans="1:9">
      <c r="A100" s="88"/>
      <c r="B100" s="88"/>
      <c r="C100" s="88"/>
      <c r="D100" s="88"/>
      <c r="E100" s="88"/>
      <c r="F100" s="88"/>
      <c r="G100" s="88"/>
      <c r="H100" s="88"/>
      <c r="I100" s="8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2DD4-35D6-F340-8AAC-236D3517A296}">
  <dimension ref="A2:K100"/>
  <sheetViews>
    <sheetView zoomScale="106" zoomScaleNormal="106" workbookViewId="0">
      <selection activeCell="B32" sqref="B32:F32"/>
    </sheetView>
  </sheetViews>
  <sheetFormatPr baseColWidth="10" defaultRowHeight="14"/>
  <cols>
    <col min="1" max="1" width="32" style="69" bestFit="1" customWidth="1"/>
    <col min="2" max="2" width="26.5" style="69" bestFit="1" customWidth="1"/>
    <col min="3" max="3" width="10" style="69" bestFit="1" customWidth="1"/>
    <col min="4" max="4" width="19.6640625" style="69" bestFit="1" customWidth="1"/>
    <col min="5" max="5" width="23.5" style="69" bestFit="1" customWidth="1"/>
    <col min="6" max="6" width="21" style="69" bestFit="1" customWidth="1"/>
    <col min="7" max="7" width="20.83203125" style="69" bestFit="1" customWidth="1"/>
    <col min="8" max="8" width="11.33203125" style="69" bestFit="1" customWidth="1"/>
    <col min="9" max="16384" width="10.83203125" style="69"/>
  </cols>
  <sheetData>
    <row r="2" spans="1:11">
      <c r="A2" s="65" t="s">
        <v>30</v>
      </c>
      <c r="B2" s="66" t="s">
        <v>0</v>
      </c>
      <c r="C2" s="67"/>
      <c r="D2" s="67"/>
      <c r="E2" s="67"/>
      <c r="F2" s="67"/>
      <c r="G2" s="68"/>
      <c r="H2" s="67"/>
      <c r="I2" s="67"/>
    </row>
    <row r="3" spans="1:11" ht="15" thickBot="1">
      <c r="A3" s="70"/>
      <c r="B3" s="67"/>
      <c r="C3" s="67"/>
      <c r="D3" s="67"/>
      <c r="E3" s="67"/>
      <c r="H3" s="67"/>
      <c r="I3" s="67"/>
    </row>
    <row r="4" spans="1:11">
      <c r="A4" s="65" t="s">
        <v>69</v>
      </c>
      <c r="B4" s="67"/>
      <c r="C4" s="67"/>
      <c r="D4" s="67"/>
      <c r="E4" s="67"/>
      <c r="F4" s="98" t="s">
        <v>31</v>
      </c>
      <c r="G4" s="140" t="s">
        <v>58</v>
      </c>
      <c r="I4" s="67"/>
    </row>
    <row r="5" spans="1:11">
      <c r="A5" s="67"/>
      <c r="B5" s="67"/>
      <c r="C5" s="67"/>
      <c r="D5" s="67"/>
      <c r="E5" s="67"/>
      <c r="F5" s="90">
        <v>4</v>
      </c>
      <c r="G5" s="141" t="s">
        <v>21</v>
      </c>
      <c r="I5" s="67"/>
    </row>
    <row r="6" spans="1:11" ht="15" thickBot="1">
      <c r="A6" s="67"/>
      <c r="B6" s="67"/>
      <c r="C6" s="67"/>
      <c r="D6" s="67"/>
      <c r="E6" s="67"/>
      <c r="F6" s="91">
        <v>5</v>
      </c>
      <c r="G6" s="142" t="s">
        <v>21</v>
      </c>
      <c r="I6" s="67"/>
    </row>
    <row r="7" spans="1:11">
      <c r="A7" s="67"/>
      <c r="B7" s="67"/>
      <c r="C7" s="67"/>
      <c r="D7" s="67"/>
      <c r="E7" s="67"/>
      <c r="F7" s="101"/>
      <c r="G7" s="263"/>
      <c r="H7" s="67"/>
      <c r="I7" s="67"/>
    </row>
    <row r="8" spans="1:11">
      <c r="A8" s="67"/>
      <c r="B8" s="67"/>
      <c r="C8" s="67"/>
      <c r="D8" s="67"/>
      <c r="E8" s="67"/>
      <c r="F8" s="68"/>
      <c r="G8" s="68"/>
      <c r="H8" s="68"/>
      <c r="I8" s="67"/>
    </row>
    <row r="9" spans="1:11">
      <c r="A9" s="67"/>
      <c r="B9" s="67"/>
      <c r="C9" s="67"/>
      <c r="D9" s="67"/>
      <c r="E9" s="67"/>
      <c r="F9" s="68"/>
      <c r="G9" s="68"/>
      <c r="H9" s="68"/>
      <c r="I9" s="67"/>
    </row>
    <row r="10" spans="1:11">
      <c r="A10" s="67"/>
      <c r="B10" s="67"/>
      <c r="C10" s="67"/>
      <c r="D10" s="67"/>
      <c r="E10" s="67"/>
      <c r="F10" s="68"/>
      <c r="G10" s="67"/>
      <c r="H10" s="68"/>
      <c r="I10" s="67"/>
    </row>
    <row r="11" spans="1:11">
      <c r="A11" s="67"/>
      <c r="B11" s="67"/>
      <c r="D11" s="67"/>
      <c r="E11" s="67"/>
      <c r="F11" s="67"/>
      <c r="G11" s="67"/>
      <c r="H11" s="68"/>
      <c r="I11" s="67"/>
    </row>
    <row r="12" spans="1:11">
      <c r="D12" s="67"/>
      <c r="E12" s="67"/>
      <c r="F12" s="67"/>
      <c r="G12" s="67"/>
      <c r="H12" s="68"/>
      <c r="I12" s="67"/>
    </row>
    <row r="13" spans="1:11" ht="15" thickBot="1">
      <c r="D13" s="67"/>
      <c r="E13" s="67"/>
      <c r="F13" s="67"/>
      <c r="G13" s="67"/>
      <c r="H13" s="68"/>
      <c r="I13" s="67"/>
    </row>
    <row r="14" spans="1:11" ht="16">
      <c r="A14" s="206" t="s">
        <v>60</v>
      </c>
      <c r="B14" s="207"/>
      <c r="C14" s="103"/>
      <c r="D14" s="103"/>
      <c r="E14" s="109"/>
      <c r="F14" s="67"/>
      <c r="G14" s="67"/>
      <c r="H14" s="68"/>
      <c r="I14" s="67"/>
    </row>
    <row r="15" spans="1:11">
      <c r="A15" s="202"/>
      <c r="B15" s="88"/>
      <c r="C15" s="100"/>
      <c r="D15" s="100"/>
      <c r="E15" s="106"/>
      <c r="F15" s="68"/>
      <c r="G15" s="67"/>
      <c r="H15" s="67"/>
      <c r="I15" s="67"/>
    </row>
    <row r="16" spans="1:11">
      <c r="A16" s="110" t="s">
        <v>22</v>
      </c>
      <c r="B16" s="96" t="s">
        <v>62</v>
      </c>
      <c r="C16" s="100"/>
      <c r="D16" s="100"/>
      <c r="E16" s="106"/>
      <c r="F16" s="67"/>
      <c r="G16" s="67"/>
      <c r="H16" s="67"/>
      <c r="I16" s="67"/>
      <c r="K16" s="78"/>
    </row>
    <row r="17" spans="1:11">
      <c r="A17" s="148">
        <v>1000</v>
      </c>
      <c r="B17" s="120" t="s">
        <v>16</v>
      </c>
      <c r="C17" s="100"/>
      <c r="D17" s="100"/>
      <c r="E17" s="106"/>
      <c r="F17" s="68"/>
      <c r="G17" s="67"/>
      <c r="H17" s="67"/>
      <c r="I17" s="68"/>
      <c r="K17" s="78"/>
    </row>
    <row r="18" spans="1:11">
      <c r="A18" s="149">
        <v>750</v>
      </c>
      <c r="B18" s="195" t="s">
        <v>16</v>
      </c>
      <c r="C18" s="100"/>
      <c r="D18" s="100"/>
      <c r="E18" s="106"/>
      <c r="F18" s="67"/>
      <c r="G18" s="67"/>
      <c r="H18" s="67"/>
      <c r="I18" s="68"/>
      <c r="K18" s="78"/>
    </row>
    <row r="19" spans="1:11">
      <c r="A19" s="149">
        <v>500</v>
      </c>
      <c r="B19" s="195">
        <v>36672.483999999997</v>
      </c>
      <c r="C19" s="100"/>
      <c r="D19" s="100"/>
      <c r="E19" s="106"/>
      <c r="F19" s="67"/>
      <c r="G19" s="67"/>
      <c r="H19" s="67"/>
      <c r="I19" s="68"/>
      <c r="K19" s="78"/>
    </row>
    <row r="20" spans="1:11">
      <c r="A20" s="150">
        <v>250</v>
      </c>
      <c r="B20" s="192">
        <v>33499.434000000001</v>
      </c>
      <c r="C20" s="100"/>
      <c r="D20" s="100"/>
      <c r="E20" s="106"/>
      <c r="F20" s="67"/>
      <c r="G20" s="67"/>
      <c r="H20" s="67"/>
      <c r="I20" s="68"/>
      <c r="K20" s="78"/>
    </row>
    <row r="21" spans="1:11">
      <c r="A21" s="150">
        <v>100</v>
      </c>
      <c r="B21" s="192">
        <v>19766.392</v>
      </c>
      <c r="C21" s="100"/>
      <c r="D21" s="100"/>
      <c r="E21" s="106"/>
      <c r="F21" s="67"/>
      <c r="G21" s="68"/>
      <c r="H21" s="67"/>
      <c r="I21" s="68"/>
      <c r="K21" s="78"/>
    </row>
    <row r="22" spans="1:11">
      <c r="A22" s="150">
        <v>50</v>
      </c>
      <c r="B22" s="192">
        <v>9009.2080000000005</v>
      </c>
      <c r="C22" s="100"/>
      <c r="D22" s="100"/>
      <c r="E22" s="106"/>
      <c r="F22" s="67"/>
      <c r="G22" s="68"/>
      <c r="H22" s="67"/>
      <c r="I22" s="68"/>
      <c r="K22" s="78"/>
    </row>
    <row r="23" spans="1:11">
      <c r="A23" s="150">
        <v>25</v>
      </c>
      <c r="B23" s="192">
        <v>3517.3470000000002</v>
      </c>
      <c r="C23" s="100"/>
      <c r="D23" s="100"/>
      <c r="E23" s="106"/>
      <c r="F23" s="67"/>
      <c r="G23" s="68"/>
      <c r="H23" s="67"/>
      <c r="I23" s="68"/>
    </row>
    <row r="24" spans="1:11">
      <c r="A24" s="150">
        <v>10</v>
      </c>
      <c r="B24" s="192">
        <v>1494.2049999999999</v>
      </c>
      <c r="C24" s="100"/>
      <c r="D24" s="100"/>
      <c r="E24" s="106"/>
      <c r="F24" s="67"/>
      <c r="G24" s="68"/>
      <c r="H24" s="67"/>
      <c r="I24" s="68"/>
    </row>
    <row r="25" spans="1:11" ht="15" thickBot="1">
      <c r="A25" s="196">
        <v>5</v>
      </c>
      <c r="B25" s="262">
        <v>702.74900000000002</v>
      </c>
      <c r="C25" s="111"/>
      <c r="D25" s="112"/>
      <c r="E25" s="113"/>
      <c r="F25" s="67"/>
      <c r="G25" s="67"/>
      <c r="H25" s="67"/>
      <c r="I25" s="67"/>
    </row>
    <row r="26" spans="1:11" ht="15" thickBot="1">
      <c r="A26" s="67"/>
      <c r="B26" s="67"/>
      <c r="C26" s="67"/>
      <c r="F26" s="67"/>
      <c r="G26" s="67"/>
      <c r="H26" s="67"/>
      <c r="I26" s="67"/>
    </row>
    <row r="27" spans="1:11" ht="17" thickBot="1">
      <c r="A27" s="206" t="s">
        <v>61</v>
      </c>
      <c r="B27" s="144"/>
      <c r="C27" s="144"/>
      <c r="D27" s="144"/>
      <c r="E27" s="144"/>
      <c r="F27" s="144"/>
      <c r="G27" s="145"/>
      <c r="H27" s="67"/>
      <c r="I27" s="67"/>
    </row>
    <row r="28" spans="1:11">
      <c r="A28" s="246" t="s">
        <v>31</v>
      </c>
      <c r="B28" s="121" t="s">
        <v>12</v>
      </c>
      <c r="C28" s="121" t="s">
        <v>13</v>
      </c>
      <c r="D28" s="122" t="s">
        <v>70</v>
      </c>
      <c r="E28" s="161"/>
      <c r="F28" s="99"/>
      <c r="G28" s="141"/>
      <c r="H28" s="67"/>
      <c r="I28" s="67"/>
    </row>
    <row r="29" spans="1:11">
      <c r="A29" s="90">
        <v>4</v>
      </c>
      <c r="B29" s="163">
        <v>0.05</v>
      </c>
      <c r="C29" s="164">
        <v>684930</v>
      </c>
      <c r="D29" s="203">
        <v>15413.785</v>
      </c>
      <c r="E29" s="161"/>
      <c r="F29" s="99"/>
      <c r="G29" s="141"/>
      <c r="H29" s="67"/>
      <c r="I29" s="67"/>
    </row>
    <row r="30" spans="1:11" ht="15" thickBot="1">
      <c r="A30" s="91">
        <v>5</v>
      </c>
      <c r="B30" s="166">
        <v>0.05</v>
      </c>
      <c r="C30" s="167">
        <v>684930</v>
      </c>
      <c r="D30" s="234">
        <v>15052.078</v>
      </c>
      <c r="E30" s="161"/>
      <c r="F30" s="99"/>
      <c r="G30" s="203"/>
      <c r="H30" s="68"/>
      <c r="I30" s="67"/>
    </row>
    <row r="31" spans="1:11" ht="15" thickBot="1">
      <c r="A31" s="169"/>
      <c r="B31" s="252"/>
      <c r="C31" s="252"/>
      <c r="D31" s="252"/>
      <c r="E31" s="230"/>
      <c r="F31" s="230"/>
      <c r="G31" s="240"/>
      <c r="H31" s="68"/>
      <c r="I31" s="67"/>
    </row>
    <row r="32" spans="1:11">
      <c r="A32" s="246" t="s">
        <v>31</v>
      </c>
      <c r="B32" s="107" t="s">
        <v>14</v>
      </c>
      <c r="C32" s="121" t="s">
        <v>13</v>
      </c>
      <c r="D32" s="95" t="s">
        <v>33</v>
      </c>
      <c r="E32" s="95" t="s">
        <v>34</v>
      </c>
      <c r="F32" s="243" t="s">
        <v>29</v>
      </c>
      <c r="G32" s="232"/>
      <c r="H32" s="68"/>
      <c r="I32" s="67"/>
    </row>
    <row r="33" spans="1:9">
      <c r="A33" s="90">
        <v>4</v>
      </c>
      <c r="B33" s="163">
        <f>(D29-1343.5)/136.2</f>
        <v>103.30605726872247</v>
      </c>
      <c r="C33" s="164">
        <v>684930</v>
      </c>
      <c r="D33" s="174">
        <f>B33/C33</f>
        <v>1.5082717543212076E-4</v>
      </c>
      <c r="E33" s="97">
        <v>1.374E-2</v>
      </c>
      <c r="F33" s="175">
        <v>8277</v>
      </c>
      <c r="G33" s="173"/>
      <c r="H33" s="67"/>
      <c r="I33" s="67"/>
    </row>
    <row r="34" spans="1:9">
      <c r="A34" s="90">
        <v>5</v>
      </c>
      <c r="B34" s="163">
        <f>(D30-1343.5)/136.2</f>
        <v>100.65035242290749</v>
      </c>
      <c r="C34" s="164">
        <v>684930</v>
      </c>
      <c r="D34" s="174">
        <f>B34/C34</f>
        <v>1.4694983782708815E-4</v>
      </c>
      <c r="E34" s="97">
        <v>1.374E-2</v>
      </c>
      <c r="F34" s="175">
        <v>8277</v>
      </c>
      <c r="G34" s="173"/>
      <c r="H34" s="67"/>
    </row>
    <row r="35" spans="1:9">
      <c r="A35" s="148"/>
      <c r="B35" s="163"/>
      <c r="C35" s="164"/>
      <c r="D35" s="174"/>
      <c r="E35" s="97"/>
      <c r="F35" s="175"/>
      <c r="G35" s="173"/>
    </row>
    <row r="36" spans="1:9" ht="15" thickBot="1">
      <c r="A36" s="204"/>
      <c r="B36" s="176"/>
      <c r="C36" s="176"/>
      <c r="D36" s="176"/>
      <c r="E36" s="176"/>
      <c r="F36" s="177">
        <f>AVERAGE(F33:F35)</f>
        <v>8277</v>
      </c>
      <c r="G36" s="178" t="s">
        <v>15</v>
      </c>
    </row>
    <row r="39" spans="1:9">
      <c r="I39" s="67"/>
    </row>
    <row r="40" spans="1:9">
      <c r="A40" s="100"/>
      <c r="B40" s="67"/>
      <c r="C40" s="67"/>
      <c r="D40" s="67"/>
      <c r="E40" s="67"/>
      <c r="F40" s="70"/>
      <c r="G40" s="102"/>
    </row>
    <row r="41" spans="1:9">
      <c r="A41" s="100"/>
      <c r="B41" s="67"/>
      <c r="C41" s="67"/>
      <c r="D41" s="67"/>
      <c r="E41" s="67"/>
      <c r="F41" s="67"/>
      <c r="G41" s="67"/>
      <c r="H41" s="67"/>
    </row>
    <row r="72" spans="1:9">
      <c r="G72" s="67"/>
    </row>
    <row r="73" spans="1:9">
      <c r="G73" s="67"/>
    </row>
    <row r="74" spans="1:9">
      <c r="G74" s="67"/>
    </row>
    <row r="75" spans="1:9">
      <c r="G75" s="67"/>
    </row>
    <row r="76" spans="1:9">
      <c r="A76" s="67"/>
      <c r="B76" s="67"/>
      <c r="C76" s="67"/>
      <c r="D76" s="67"/>
      <c r="E76" s="67"/>
      <c r="F76" s="67"/>
      <c r="G76" s="67"/>
    </row>
    <row r="77" spans="1:9">
      <c r="A77" s="67"/>
      <c r="B77" s="67"/>
      <c r="C77" s="67"/>
      <c r="D77" s="67"/>
      <c r="E77" s="67"/>
      <c r="F77" s="67"/>
      <c r="G77" s="67"/>
    </row>
    <row r="78" spans="1:9">
      <c r="A78" s="67"/>
      <c r="B78" s="67"/>
      <c r="C78" s="67"/>
      <c r="D78" s="67"/>
      <c r="E78" s="67"/>
      <c r="F78" s="67"/>
      <c r="G78" s="67"/>
      <c r="H78" s="67"/>
      <c r="I78" s="67"/>
    </row>
    <row r="79" spans="1:9">
      <c r="A79" s="67"/>
      <c r="B79" s="67"/>
      <c r="C79" s="67"/>
      <c r="D79" s="67"/>
      <c r="E79" s="67"/>
      <c r="F79" s="67"/>
      <c r="G79" s="67"/>
      <c r="H79" s="67"/>
      <c r="I79" s="67"/>
    </row>
    <row r="80" spans="1:9">
      <c r="A80" s="67"/>
      <c r="B80" s="67"/>
      <c r="C80" s="67"/>
      <c r="D80" s="67"/>
      <c r="E80" s="67"/>
      <c r="F80" s="67"/>
      <c r="G80" s="67"/>
      <c r="H80" s="67"/>
      <c r="I80" s="67"/>
    </row>
    <row r="81" spans="1:9">
      <c r="A81" s="67"/>
      <c r="B81" s="67"/>
      <c r="C81" s="67"/>
      <c r="D81" s="67"/>
      <c r="E81" s="67"/>
      <c r="F81" s="67"/>
      <c r="G81" s="67"/>
      <c r="H81" s="67"/>
      <c r="I81" s="67"/>
    </row>
    <row r="82" spans="1:9">
      <c r="A82" s="67"/>
      <c r="B82" s="67"/>
      <c r="C82" s="67"/>
      <c r="D82" s="67"/>
      <c r="E82" s="67"/>
      <c r="F82" s="67"/>
      <c r="G82" s="67"/>
      <c r="H82" s="67"/>
      <c r="I82" s="67"/>
    </row>
    <row r="83" spans="1:9">
      <c r="A83" s="67"/>
      <c r="B83" s="67"/>
      <c r="C83" s="67"/>
      <c r="D83" s="67"/>
      <c r="E83" s="67"/>
      <c r="F83" s="67"/>
      <c r="G83" s="67"/>
      <c r="H83" s="67"/>
      <c r="I83" s="67"/>
    </row>
    <row r="84" spans="1:9" ht="15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" thickBot="1">
      <c r="A85" s="83" t="s">
        <v>8</v>
      </c>
      <c r="B85" s="80"/>
      <c r="C85" s="80"/>
      <c r="D85" s="80"/>
      <c r="E85" s="80"/>
      <c r="F85" s="80"/>
      <c r="G85" s="73"/>
      <c r="H85" s="67"/>
      <c r="I85" s="67"/>
    </row>
    <row r="86" spans="1:9">
      <c r="A86" s="79" t="s">
        <v>9</v>
      </c>
      <c r="B86" s="80" t="s">
        <v>1</v>
      </c>
      <c r="C86" s="80" t="s">
        <v>2</v>
      </c>
      <c r="D86" s="80" t="s">
        <v>3</v>
      </c>
      <c r="E86" s="80" t="s">
        <v>4</v>
      </c>
      <c r="F86" s="80" t="s">
        <v>5</v>
      </c>
      <c r="G86" s="73" t="s">
        <v>6</v>
      </c>
      <c r="H86" s="67"/>
      <c r="I86" s="67"/>
    </row>
    <row r="87" spans="1:9">
      <c r="A87" s="77">
        <f>(E64+1543.2)/56.973</f>
        <v>27.086514664841243</v>
      </c>
      <c r="B87" s="84">
        <f>A87*15.18</f>
        <v>411.17329261229008</v>
      </c>
      <c r="C87" s="84">
        <v>15.56546</v>
      </c>
      <c r="D87" s="84"/>
      <c r="E87" s="74"/>
      <c r="F87" s="85" t="s">
        <v>10</v>
      </c>
      <c r="G87" s="86">
        <v>970400000000</v>
      </c>
      <c r="H87" s="67"/>
      <c r="I87" s="67"/>
    </row>
    <row r="88" spans="1:9">
      <c r="A88" s="77">
        <f>(E65+1543.2)/56.973</f>
        <v>27.086514664841243</v>
      </c>
      <c r="B88" s="84"/>
      <c r="C88" s="84">
        <f>A88/1000</f>
        <v>2.7086514664841244E-2</v>
      </c>
      <c r="D88" s="74">
        <v>16404.25</v>
      </c>
      <c r="E88" s="74">
        <f>A88/D88</f>
        <v>1.6511888483070694E-3</v>
      </c>
      <c r="F88" s="74"/>
      <c r="G88" s="72"/>
      <c r="H88" s="67"/>
      <c r="I88" s="67"/>
    </row>
    <row r="89" spans="1:9">
      <c r="A89" s="77">
        <f>(E66+1543.2)/56.973</f>
        <v>27.086514664841243</v>
      </c>
      <c r="B89" s="84"/>
      <c r="C89" s="84">
        <f>A89/1000</f>
        <v>2.7086514664841244E-2</v>
      </c>
      <c r="D89" s="74">
        <v>32808.5</v>
      </c>
      <c r="E89" s="74">
        <f>A89/D89</f>
        <v>8.2559442415353469E-4</v>
      </c>
      <c r="F89" s="74"/>
      <c r="G89" s="72"/>
      <c r="H89" s="67"/>
      <c r="I89" s="67"/>
    </row>
    <row r="90" spans="1:9">
      <c r="A90" s="77">
        <f>(E67+1543.2)/56.973</f>
        <v>27.086514664841243</v>
      </c>
      <c r="B90" s="84"/>
      <c r="C90" s="84">
        <f>A90/1000</f>
        <v>2.7086514664841244E-2</v>
      </c>
      <c r="D90" s="74">
        <v>65617</v>
      </c>
      <c r="E90" s="74">
        <f>A90/D90</f>
        <v>4.1279721207676735E-4</v>
      </c>
      <c r="F90" s="74"/>
      <c r="G90" s="72"/>
      <c r="H90" s="67"/>
      <c r="I90" s="67"/>
    </row>
    <row r="91" spans="1:9" ht="15" thickBot="1">
      <c r="A91" s="75"/>
      <c r="B91" s="76"/>
      <c r="C91" s="76"/>
      <c r="D91" s="76"/>
      <c r="E91" s="81">
        <f>AVERAGE(E88:E90)</f>
        <v>9.6319349484579053E-4</v>
      </c>
      <c r="F91" s="82" t="s">
        <v>11</v>
      </c>
      <c r="G91" s="87">
        <v>1329000</v>
      </c>
      <c r="H91" s="67"/>
      <c r="I91" s="67"/>
    </row>
    <row r="92" spans="1:9">
      <c r="A92" s="67"/>
      <c r="B92" s="67"/>
      <c r="C92" s="67"/>
      <c r="D92" s="67"/>
      <c r="E92" s="67"/>
      <c r="F92" s="67"/>
      <c r="G92" s="67"/>
      <c r="H92" s="67"/>
      <c r="I92" s="67"/>
    </row>
    <row r="93" spans="1:9">
      <c r="A93" s="67"/>
      <c r="B93" s="67"/>
      <c r="C93" s="67"/>
      <c r="D93" s="67"/>
      <c r="E93" s="67"/>
      <c r="F93" s="67"/>
      <c r="G93" s="67"/>
      <c r="H93" s="67"/>
      <c r="I93" s="67"/>
    </row>
    <row r="94" spans="1:9">
      <c r="A94" s="67"/>
      <c r="B94" s="67"/>
      <c r="C94" s="67"/>
      <c r="D94" s="67"/>
      <c r="E94" s="67"/>
      <c r="F94" s="67"/>
      <c r="G94" s="67"/>
      <c r="H94" s="67"/>
      <c r="I94" s="67"/>
    </row>
    <row r="95" spans="1:9">
      <c r="H95" s="67"/>
      <c r="I95" s="67"/>
    </row>
    <row r="96" spans="1:9">
      <c r="H96" s="67"/>
      <c r="I96" s="67"/>
    </row>
    <row r="97" spans="8:9">
      <c r="H97" s="67"/>
      <c r="I97" s="67"/>
    </row>
    <row r="98" spans="8:9">
      <c r="H98" s="67"/>
      <c r="I98" s="67"/>
    </row>
    <row r="99" spans="8:9">
      <c r="H99" s="67"/>
      <c r="I99" s="67"/>
    </row>
    <row r="100" spans="8:9">
      <c r="H100" s="67"/>
      <c r="I100" s="6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ED79-0E7D-1040-A040-250814A848E9}">
  <dimension ref="A2:K105"/>
  <sheetViews>
    <sheetView zoomScale="116" zoomScaleNormal="116" workbookViewId="0">
      <selection activeCell="A36" sqref="A36:F37"/>
    </sheetView>
  </sheetViews>
  <sheetFormatPr baseColWidth="10" defaultRowHeight="14"/>
  <cols>
    <col min="1" max="1" width="32" style="89" bestFit="1" customWidth="1"/>
    <col min="2" max="2" width="27" style="89" bestFit="1" customWidth="1"/>
    <col min="3" max="3" width="9.5" style="89" bestFit="1" customWidth="1"/>
    <col min="4" max="4" width="26.83203125" style="89" bestFit="1" customWidth="1"/>
    <col min="5" max="5" width="19.83203125" style="89" bestFit="1" customWidth="1"/>
    <col min="6" max="6" width="21" style="89" bestFit="1" customWidth="1"/>
    <col min="7" max="7" width="20.83203125" style="89" bestFit="1" customWidth="1"/>
    <col min="8" max="16384" width="10.83203125" style="89"/>
  </cols>
  <sheetData>
    <row r="2" spans="1:9">
      <c r="A2" s="137" t="s">
        <v>30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69</v>
      </c>
      <c r="B4" s="88"/>
      <c r="C4" s="88"/>
      <c r="D4" s="88"/>
      <c r="F4" s="98" t="s">
        <v>31</v>
      </c>
      <c r="G4" s="140" t="s">
        <v>58</v>
      </c>
      <c r="I4" s="88"/>
    </row>
    <row r="5" spans="1:9">
      <c r="A5" s="88"/>
      <c r="B5" s="88"/>
      <c r="C5" s="88"/>
      <c r="D5" s="88"/>
      <c r="F5" s="90">
        <v>44</v>
      </c>
      <c r="G5" s="141" t="s">
        <v>21</v>
      </c>
      <c r="I5" s="88"/>
    </row>
    <row r="6" spans="1:9">
      <c r="A6" s="88"/>
      <c r="B6" s="88"/>
      <c r="C6" s="88"/>
      <c r="D6" s="88"/>
      <c r="F6" s="90">
        <v>45</v>
      </c>
      <c r="G6" s="141" t="s">
        <v>21</v>
      </c>
      <c r="I6" s="88"/>
    </row>
    <row r="7" spans="1:9">
      <c r="A7" s="88"/>
      <c r="B7" s="88"/>
      <c r="C7" s="88"/>
      <c r="D7" s="88"/>
      <c r="F7" s="90">
        <v>57</v>
      </c>
      <c r="G7" s="141" t="s">
        <v>21</v>
      </c>
      <c r="I7" s="88"/>
    </row>
    <row r="8" spans="1:9">
      <c r="A8" s="88"/>
      <c r="B8" s="88"/>
      <c r="C8" s="88"/>
      <c r="D8" s="88"/>
      <c r="F8" s="247">
        <v>58</v>
      </c>
      <c r="G8" s="141" t="s">
        <v>21</v>
      </c>
      <c r="I8" s="88"/>
    </row>
    <row r="9" spans="1:9">
      <c r="A9" s="88"/>
      <c r="B9" s="88"/>
      <c r="C9" s="88"/>
      <c r="D9" s="88"/>
      <c r="F9" s="247">
        <v>59</v>
      </c>
      <c r="G9" s="141" t="s">
        <v>21</v>
      </c>
      <c r="I9" s="88"/>
    </row>
    <row r="10" spans="1:9" ht="15" thickBot="1">
      <c r="A10" s="88"/>
      <c r="B10" s="88"/>
      <c r="C10" s="88"/>
      <c r="D10" s="88"/>
      <c r="F10" s="248">
        <v>60</v>
      </c>
      <c r="G10" s="142" t="s">
        <v>21</v>
      </c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>
      <c r="A12" s="88"/>
      <c r="D12" s="88"/>
      <c r="E12" s="88"/>
      <c r="F12" s="88"/>
      <c r="G12" s="88"/>
      <c r="H12" s="92"/>
      <c r="I12" s="88"/>
    </row>
    <row r="13" spans="1:9" ht="15" thickBot="1">
      <c r="A13" s="88"/>
      <c r="D13" s="88"/>
      <c r="E13" s="88"/>
      <c r="F13" s="88"/>
      <c r="G13" s="88"/>
      <c r="H13" s="92"/>
      <c r="I13" s="88"/>
    </row>
    <row r="14" spans="1:9" ht="16">
      <c r="A14" s="206" t="s">
        <v>60</v>
      </c>
      <c r="B14" s="207"/>
      <c r="C14" s="144"/>
      <c r="D14" s="144"/>
      <c r="E14" s="145"/>
      <c r="F14" s="88"/>
      <c r="G14" s="88"/>
      <c r="H14" s="92"/>
      <c r="I14" s="88"/>
    </row>
    <row r="15" spans="1:9">
      <c r="A15" s="202"/>
      <c r="B15" s="88"/>
      <c r="C15" s="146"/>
      <c r="D15" s="146"/>
      <c r="E15" s="147"/>
      <c r="F15" s="92"/>
      <c r="G15" s="88"/>
      <c r="H15" s="88"/>
      <c r="I15" s="88"/>
    </row>
    <row r="16" spans="1:9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  <c r="I16" s="88"/>
    </row>
    <row r="17" spans="1:11">
      <c r="A17" s="148">
        <v>1000</v>
      </c>
      <c r="B17" s="120" t="s">
        <v>16</v>
      </c>
      <c r="C17" s="146"/>
      <c r="D17" s="146"/>
      <c r="E17" s="147"/>
      <c r="F17" s="92"/>
      <c r="G17" s="88"/>
      <c r="H17" s="88"/>
      <c r="I17" s="92"/>
    </row>
    <row r="18" spans="1:11">
      <c r="A18" s="149">
        <v>750</v>
      </c>
      <c r="B18" s="195" t="s">
        <v>23</v>
      </c>
      <c r="C18" s="146"/>
      <c r="D18" s="146"/>
      <c r="E18" s="147"/>
      <c r="F18" s="88"/>
      <c r="G18" s="88"/>
      <c r="H18" s="88"/>
      <c r="I18" s="92"/>
    </row>
    <row r="19" spans="1:11">
      <c r="A19" s="150">
        <v>500</v>
      </c>
      <c r="B19" s="151">
        <v>64491.718000000001</v>
      </c>
      <c r="C19" s="146"/>
      <c r="D19" s="146"/>
      <c r="E19" s="147"/>
      <c r="F19" s="88"/>
      <c r="G19" s="88"/>
      <c r="H19" s="88"/>
      <c r="I19" s="92"/>
    </row>
    <row r="20" spans="1:11">
      <c r="A20" s="150">
        <v>250</v>
      </c>
      <c r="B20" s="151">
        <v>34307.788999999997</v>
      </c>
      <c r="C20" s="146"/>
      <c r="D20" s="146"/>
      <c r="E20" s="147"/>
      <c r="F20" s="88"/>
      <c r="G20" s="88"/>
      <c r="H20" s="88"/>
      <c r="I20" s="92"/>
    </row>
    <row r="21" spans="1:11">
      <c r="A21" s="150">
        <v>100</v>
      </c>
      <c r="B21" s="151">
        <v>16766.543000000001</v>
      </c>
      <c r="C21" s="146"/>
      <c r="D21" s="146"/>
      <c r="E21" s="147"/>
      <c r="F21" s="88"/>
      <c r="G21" s="92"/>
      <c r="H21" s="88"/>
      <c r="I21" s="92"/>
      <c r="K21" s="93"/>
    </row>
    <row r="22" spans="1:11">
      <c r="A22" s="150">
        <v>50</v>
      </c>
      <c r="B22" s="151">
        <v>7239.0659999999998</v>
      </c>
      <c r="C22" s="146"/>
      <c r="D22" s="146"/>
      <c r="E22" s="147"/>
      <c r="F22" s="88"/>
      <c r="G22" s="92"/>
      <c r="H22" s="88"/>
      <c r="I22" s="92"/>
      <c r="K22" s="93"/>
    </row>
    <row r="23" spans="1:11">
      <c r="A23" s="150">
        <v>25</v>
      </c>
      <c r="B23" s="151">
        <v>3877.761</v>
      </c>
      <c r="C23" s="146"/>
      <c r="D23" s="146"/>
      <c r="E23" s="147"/>
      <c r="F23" s="88"/>
      <c r="G23" s="92"/>
      <c r="H23" s="88"/>
      <c r="I23" s="92"/>
    </row>
    <row r="24" spans="1:11">
      <c r="A24" s="150">
        <v>10</v>
      </c>
      <c r="B24" s="151">
        <v>1520.163</v>
      </c>
      <c r="C24" s="146"/>
      <c r="D24" s="146"/>
      <c r="E24" s="147"/>
      <c r="F24" s="88"/>
      <c r="G24" s="92"/>
      <c r="H24" s="88"/>
      <c r="I24" s="92"/>
    </row>
    <row r="25" spans="1:11">
      <c r="A25" s="150">
        <v>5</v>
      </c>
      <c r="B25" s="151">
        <v>554.02099999999996</v>
      </c>
      <c r="C25" s="88"/>
      <c r="D25" s="146"/>
      <c r="E25" s="147"/>
      <c r="F25" s="88"/>
      <c r="G25" s="88"/>
      <c r="H25" s="88"/>
      <c r="I25" s="88"/>
    </row>
    <row r="26" spans="1:11" ht="15" thickBot="1">
      <c r="A26" s="265"/>
      <c r="B26" s="154"/>
      <c r="C26" s="153"/>
      <c r="D26" s="154"/>
      <c r="E26" s="155"/>
      <c r="F26" s="88"/>
      <c r="G26" s="88"/>
      <c r="H26" s="88"/>
      <c r="I26" s="88"/>
    </row>
    <row r="27" spans="1:11" ht="15" thickBot="1">
      <c r="G27" s="88"/>
      <c r="H27" s="88"/>
      <c r="I27" s="88"/>
    </row>
    <row r="28" spans="1:11" ht="17" thickBot="1">
      <c r="A28" s="206" t="s">
        <v>61</v>
      </c>
      <c r="B28" s="144"/>
      <c r="C28" s="144"/>
      <c r="D28" s="144"/>
      <c r="E28" s="144"/>
      <c r="F28" s="144"/>
      <c r="G28" s="266"/>
      <c r="H28" s="88"/>
      <c r="I28" s="88"/>
    </row>
    <row r="29" spans="1:11">
      <c r="A29" s="98" t="s">
        <v>31</v>
      </c>
      <c r="B29" s="121" t="s">
        <v>12</v>
      </c>
      <c r="C29" s="121" t="s">
        <v>13</v>
      </c>
      <c r="D29" s="122" t="s">
        <v>70</v>
      </c>
      <c r="E29" s="161"/>
      <c r="F29" s="99"/>
      <c r="G29" s="141"/>
      <c r="H29" s="88"/>
      <c r="I29" s="88"/>
    </row>
    <row r="30" spans="1:11">
      <c r="A30" s="90">
        <v>44</v>
      </c>
      <c r="B30" s="163">
        <v>0.05</v>
      </c>
      <c r="C30" s="199">
        <v>684930</v>
      </c>
      <c r="D30" s="203">
        <v>4202.2759999999998</v>
      </c>
      <c r="E30" s="161"/>
      <c r="F30" s="99"/>
      <c r="G30" s="141"/>
      <c r="H30" s="88"/>
      <c r="I30" s="88"/>
    </row>
    <row r="31" spans="1:11">
      <c r="A31" s="90">
        <v>45</v>
      </c>
      <c r="B31" s="163">
        <v>0.05</v>
      </c>
      <c r="C31" s="199">
        <v>684930</v>
      </c>
      <c r="D31" s="203">
        <v>4150.4470000000001</v>
      </c>
      <c r="E31" s="161"/>
      <c r="F31" s="99"/>
      <c r="G31" s="203"/>
      <c r="H31" s="88"/>
      <c r="I31" s="88"/>
    </row>
    <row r="32" spans="1:11">
      <c r="A32" s="90">
        <v>57</v>
      </c>
      <c r="B32" s="163">
        <v>0.05</v>
      </c>
      <c r="C32" s="199">
        <v>684930</v>
      </c>
      <c r="D32" s="203">
        <v>1960.577</v>
      </c>
      <c r="E32" s="161"/>
      <c r="F32" s="99"/>
      <c r="G32" s="203"/>
      <c r="H32" s="88"/>
      <c r="I32" s="88"/>
    </row>
    <row r="33" spans="1:9">
      <c r="A33" s="247">
        <v>58</v>
      </c>
      <c r="B33" s="163">
        <v>0.05</v>
      </c>
      <c r="C33" s="199">
        <v>684930</v>
      </c>
      <c r="D33" s="203">
        <v>1403.0920000000001</v>
      </c>
      <c r="E33" s="161"/>
      <c r="F33" s="99"/>
      <c r="G33" s="203"/>
      <c r="H33" s="88"/>
      <c r="I33" s="88"/>
    </row>
    <row r="34" spans="1:9">
      <c r="A34" s="247">
        <v>59</v>
      </c>
      <c r="B34" s="163">
        <v>0.05</v>
      </c>
      <c r="C34" s="199">
        <v>684930</v>
      </c>
      <c r="D34" s="203">
        <v>2513.8910000000001</v>
      </c>
      <c r="E34" s="161"/>
      <c r="F34" s="99"/>
      <c r="G34" s="203"/>
      <c r="H34" s="88"/>
      <c r="I34" s="88"/>
    </row>
    <row r="35" spans="1:9" ht="15" thickBot="1">
      <c r="A35" s="248">
        <v>60</v>
      </c>
      <c r="B35" s="166">
        <v>0.05</v>
      </c>
      <c r="C35" s="254">
        <v>684930</v>
      </c>
      <c r="D35" s="234">
        <v>4138.6189999999997</v>
      </c>
      <c r="E35" s="161"/>
      <c r="F35" s="99"/>
      <c r="G35" s="203"/>
      <c r="H35" s="88"/>
      <c r="I35" s="88"/>
    </row>
    <row r="36" spans="1:9" ht="15" thickBot="1">
      <c r="A36" s="169"/>
      <c r="B36" s="252"/>
      <c r="C36" s="252"/>
      <c r="D36" s="252"/>
      <c r="E36" s="230"/>
      <c r="F36" s="230"/>
      <c r="G36" s="240"/>
      <c r="H36" s="88"/>
      <c r="I36" s="88"/>
    </row>
    <row r="37" spans="1:9">
      <c r="A37" s="98" t="s">
        <v>31</v>
      </c>
      <c r="B37" s="107" t="s">
        <v>14</v>
      </c>
      <c r="C37" s="121" t="s">
        <v>13</v>
      </c>
      <c r="D37" s="95" t="s">
        <v>33</v>
      </c>
      <c r="E37" s="95" t="s">
        <v>34</v>
      </c>
      <c r="F37" s="243" t="s">
        <v>29</v>
      </c>
      <c r="G37" s="232"/>
      <c r="H37" s="88"/>
      <c r="I37" s="88"/>
    </row>
    <row r="38" spans="1:9">
      <c r="A38" s="90">
        <v>44</v>
      </c>
      <c r="B38" s="163">
        <f t="shared" ref="B38:B43" si="0">(D30-1106.1)/128.74</f>
        <v>24.049836880534407</v>
      </c>
      <c r="C38" s="199">
        <v>684930</v>
      </c>
      <c r="D38" s="174">
        <f t="shared" ref="D38:D43" si="1">B38/C38</f>
        <v>3.511283909382624E-5</v>
      </c>
      <c r="E38" s="97">
        <v>3.6649999999999999E-3</v>
      </c>
      <c r="F38" s="175">
        <v>2207</v>
      </c>
      <c r="G38" s="173"/>
    </row>
    <row r="39" spans="1:9">
      <c r="A39" s="90">
        <v>45</v>
      </c>
      <c r="B39" s="163">
        <f t="shared" si="0"/>
        <v>23.647250271865776</v>
      </c>
      <c r="C39" s="199">
        <v>684930</v>
      </c>
      <c r="D39" s="174">
        <f t="shared" si="1"/>
        <v>3.4525061352059005E-5</v>
      </c>
      <c r="E39" s="97">
        <v>2.7490000000000001E-3</v>
      </c>
      <c r="F39" s="175">
        <v>1655</v>
      </c>
      <c r="G39" s="173"/>
    </row>
    <row r="40" spans="1:9">
      <c r="A40" s="90">
        <v>57</v>
      </c>
      <c r="B40" s="163">
        <f t="shared" si="0"/>
        <v>6.6372300761224174</v>
      </c>
      <c r="C40" s="199">
        <v>684930</v>
      </c>
      <c r="D40" s="174">
        <f t="shared" si="1"/>
        <v>9.6903772299686354E-6</v>
      </c>
      <c r="E40" s="97">
        <v>9.1629999999999999E-4</v>
      </c>
      <c r="F40" s="264">
        <v>551.77</v>
      </c>
      <c r="G40" s="173"/>
    </row>
    <row r="41" spans="1:9">
      <c r="A41" s="247">
        <v>58</v>
      </c>
      <c r="B41" s="163">
        <f t="shared" si="0"/>
        <v>2.3069131583035589</v>
      </c>
      <c r="C41" s="199">
        <v>684930</v>
      </c>
      <c r="D41" s="174">
        <f t="shared" si="1"/>
        <v>3.3681006209445621E-6</v>
      </c>
      <c r="E41" s="97">
        <v>0</v>
      </c>
      <c r="F41" s="175">
        <v>0</v>
      </c>
      <c r="G41" s="173"/>
    </row>
    <row r="42" spans="1:9">
      <c r="A42" s="247">
        <v>59</v>
      </c>
      <c r="B42" s="163">
        <f t="shared" si="0"/>
        <v>10.935148361037751</v>
      </c>
      <c r="C42" s="199">
        <v>684930</v>
      </c>
      <c r="D42" s="174">
        <f t="shared" si="1"/>
        <v>1.5965351730888925E-5</v>
      </c>
      <c r="E42" s="97">
        <v>1.833E-3</v>
      </c>
      <c r="F42" s="175">
        <v>1104</v>
      </c>
      <c r="G42" s="173"/>
    </row>
    <row r="43" spans="1:9">
      <c r="A43" s="247">
        <v>60</v>
      </c>
      <c r="B43" s="163">
        <f t="shared" si="0"/>
        <v>23.555375174770852</v>
      </c>
      <c r="C43" s="199">
        <v>684930</v>
      </c>
      <c r="D43" s="174">
        <f t="shared" si="1"/>
        <v>3.4390923415196956E-5</v>
      </c>
      <c r="E43" s="189">
        <v>2.7490000000000001E-3</v>
      </c>
      <c r="F43" s="175">
        <v>1655</v>
      </c>
      <c r="G43" s="250"/>
    </row>
    <row r="44" spans="1:9" ht="15" thickBot="1">
      <c r="A44" s="204"/>
      <c r="B44" s="176"/>
      <c r="C44" s="176"/>
      <c r="D44" s="176"/>
      <c r="E44" s="176"/>
      <c r="F44" s="177">
        <f>AVERAGE(F38:F43)</f>
        <v>1195.4616666666668</v>
      </c>
      <c r="G44" s="178" t="s">
        <v>15</v>
      </c>
      <c r="H44" s="88"/>
      <c r="I44" s="88"/>
    </row>
    <row r="47" spans="1:9">
      <c r="A47" s="146"/>
      <c r="B47" s="146"/>
      <c r="C47" s="146"/>
      <c r="D47" s="146"/>
      <c r="E47" s="146"/>
      <c r="F47" s="146"/>
      <c r="G47" s="146"/>
    </row>
    <row r="77" spans="7:7">
      <c r="G77" s="88"/>
    </row>
    <row r="78" spans="7:7">
      <c r="G78" s="88"/>
    </row>
    <row r="79" spans="7:7">
      <c r="G79" s="88"/>
    </row>
    <row r="80" spans="7:7">
      <c r="G80" s="88"/>
    </row>
    <row r="81" spans="1:9">
      <c r="A81" s="88"/>
      <c r="B81" s="88"/>
      <c r="C81" s="88"/>
      <c r="D81" s="88"/>
      <c r="E81" s="88"/>
      <c r="F81" s="88"/>
      <c r="G81" s="88"/>
    </row>
    <row r="82" spans="1:9">
      <c r="A82" s="88"/>
      <c r="B82" s="88"/>
      <c r="C82" s="88"/>
      <c r="D82" s="88"/>
      <c r="E82" s="88"/>
      <c r="F82" s="88"/>
      <c r="G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 ht="15" thickBot="1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182" t="s">
        <v>8</v>
      </c>
      <c r="B90" s="95"/>
      <c r="C90" s="95"/>
      <c r="D90" s="95"/>
      <c r="E90" s="95"/>
      <c r="F90" s="95"/>
      <c r="G90" s="122"/>
      <c r="H90" s="88"/>
      <c r="I90" s="88"/>
    </row>
    <row r="91" spans="1:9">
      <c r="A91" s="183" t="s">
        <v>9</v>
      </c>
      <c r="B91" s="95" t="s">
        <v>1</v>
      </c>
      <c r="C91" s="95" t="s">
        <v>2</v>
      </c>
      <c r="D91" s="95" t="s">
        <v>3</v>
      </c>
      <c r="E91" s="95" t="s">
        <v>4</v>
      </c>
      <c r="F91" s="95" t="s">
        <v>5</v>
      </c>
      <c r="G91" s="122" t="s">
        <v>6</v>
      </c>
      <c r="H91" s="88"/>
      <c r="I91" s="88"/>
    </row>
    <row r="92" spans="1:9">
      <c r="A92" s="184">
        <f>(E69+1543.2)/56.973</f>
        <v>27.086514664841243</v>
      </c>
      <c r="B92" s="163">
        <f>A92*15.18</f>
        <v>411.17329261229008</v>
      </c>
      <c r="C92" s="163">
        <v>15.56546</v>
      </c>
      <c r="D92" s="163"/>
      <c r="E92" s="97"/>
      <c r="F92" s="96" t="s">
        <v>10</v>
      </c>
      <c r="G92" s="185">
        <v>970400000000</v>
      </c>
      <c r="H92" s="88"/>
      <c r="I92" s="88"/>
    </row>
    <row r="93" spans="1:9">
      <c r="A93" s="184">
        <f>(E70+1543.2)/56.973</f>
        <v>27.086514664841243</v>
      </c>
      <c r="B93" s="163"/>
      <c r="C93" s="163">
        <f>A93/1000</f>
        <v>2.7086514664841244E-2</v>
      </c>
      <c r="D93" s="97">
        <v>16404.25</v>
      </c>
      <c r="E93" s="97">
        <f>A93/D93</f>
        <v>1.6511888483070694E-3</v>
      </c>
      <c r="F93" s="97"/>
      <c r="G93" s="141"/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32808.5</v>
      </c>
      <c r="E94" s="97">
        <f>A94/D94</f>
        <v>8.2559442415353469E-4</v>
      </c>
      <c r="F94" s="97"/>
      <c r="G94" s="141"/>
      <c r="H94" s="88"/>
      <c r="I94" s="88"/>
    </row>
    <row r="95" spans="1:9">
      <c r="A95" s="184">
        <f>(E72+1543.2)/56.973</f>
        <v>27.086514664841243</v>
      </c>
      <c r="B95" s="163"/>
      <c r="C95" s="163">
        <f>A95/1000</f>
        <v>2.7086514664841244E-2</v>
      </c>
      <c r="D95" s="97">
        <v>65617</v>
      </c>
      <c r="E95" s="97">
        <f>A95/D95</f>
        <v>4.1279721207676735E-4</v>
      </c>
      <c r="F95" s="97"/>
      <c r="G95" s="141"/>
      <c r="H95" s="88"/>
      <c r="I95" s="88"/>
    </row>
    <row r="96" spans="1:9" ht="15" thickBot="1">
      <c r="A96" s="186"/>
      <c r="B96" s="176"/>
      <c r="C96" s="176"/>
      <c r="D96" s="176"/>
      <c r="E96" s="187">
        <f>AVERAGE(E93:E95)</f>
        <v>9.6319349484579053E-4</v>
      </c>
      <c r="F96" s="94" t="s">
        <v>11</v>
      </c>
      <c r="G96" s="188">
        <v>1329000</v>
      </c>
      <c r="H96" s="88"/>
      <c r="I96" s="88"/>
    </row>
    <row r="97" spans="1:9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  <row r="100" spans="1:9">
      <c r="H100" s="88"/>
      <c r="I100" s="88"/>
    </row>
    <row r="101" spans="1:9">
      <c r="H101" s="88"/>
      <c r="I101" s="88"/>
    </row>
    <row r="102" spans="1:9">
      <c r="H102" s="88"/>
      <c r="I102" s="88"/>
    </row>
    <row r="103" spans="1:9">
      <c r="H103" s="88"/>
      <c r="I103" s="88"/>
    </row>
    <row r="104" spans="1:9">
      <c r="H104" s="88"/>
      <c r="I104" s="88"/>
    </row>
    <row r="105" spans="1:9">
      <c r="H105" s="88"/>
      <c r="I105" s="8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DFDE-6DCF-D649-8DAE-124A355EBCF9}">
  <dimension ref="A2:K103"/>
  <sheetViews>
    <sheetView zoomScale="125" zoomScaleNormal="86" workbookViewId="0">
      <selection activeCell="A36" sqref="A36:F36"/>
    </sheetView>
  </sheetViews>
  <sheetFormatPr baseColWidth="10" defaultRowHeight="14"/>
  <cols>
    <col min="1" max="1" width="32" style="89" bestFit="1" customWidth="1"/>
    <col min="2" max="2" width="27" style="89" bestFit="1" customWidth="1"/>
    <col min="3" max="3" width="9.83203125" style="89" bestFit="1" customWidth="1"/>
    <col min="4" max="4" width="20.5" style="89" bestFit="1" customWidth="1"/>
    <col min="5" max="5" width="23.5" style="89" bestFit="1" customWidth="1"/>
    <col min="6" max="6" width="21" style="89" bestFit="1" customWidth="1"/>
    <col min="7" max="7" width="20.83203125" style="89" bestFit="1" customWidth="1"/>
    <col min="8" max="8" width="13.33203125" style="89" bestFit="1" customWidth="1"/>
    <col min="9" max="16384" width="10.83203125" style="89"/>
  </cols>
  <sheetData>
    <row r="2" spans="1:9">
      <c r="A2" s="137" t="s">
        <v>30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69</v>
      </c>
      <c r="B4" s="88"/>
      <c r="C4" s="88"/>
      <c r="D4" s="88"/>
      <c r="F4" s="98" t="s">
        <v>31</v>
      </c>
      <c r="G4" s="140" t="s">
        <v>58</v>
      </c>
      <c r="I4" s="88"/>
    </row>
    <row r="5" spans="1:9">
      <c r="A5" s="88"/>
      <c r="B5" s="88"/>
      <c r="C5" s="88"/>
      <c r="D5" s="88"/>
      <c r="F5" s="90">
        <v>14</v>
      </c>
      <c r="G5" s="141" t="s">
        <v>28</v>
      </c>
      <c r="I5" s="88"/>
    </row>
    <row r="6" spans="1:9">
      <c r="A6" s="88"/>
      <c r="B6" s="88"/>
      <c r="C6" s="88"/>
      <c r="D6" s="88"/>
      <c r="F6" s="90">
        <v>15</v>
      </c>
      <c r="G6" s="141" t="s">
        <v>28</v>
      </c>
      <c r="I6" s="88"/>
    </row>
    <row r="7" spans="1:9">
      <c r="A7" s="88"/>
      <c r="B7" s="88"/>
      <c r="C7" s="88"/>
      <c r="D7" s="88"/>
      <c r="F7" s="90">
        <v>16</v>
      </c>
      <c r="G7" s="141" t="s">
        <v>28</v>
      </c>
      <c r="I7" s="88"/>
    </row>
    <row r="8" spans="1:9">
      <c r="A8" s="88"/>
      <c r="B8" s="88"/>
      <c r="C8" s="88"/>
      <c r="D8" s="88"/>
      <c r="F8" s="247">
        <v>26</v>
      </c>
      <c r="G8" s="141" t="s">
        <v>28</v>
      </c>
      <c r="I8" s="88"/>
    </row>
    <row r="9" spans="1:9" ht="15" thickBot="1">
      <c r="A9" s="88"/>
      <c r="B9" s="88"/>
      <c r="C9" s="88"/>
      <c r="D9" s="88"/>
      <c r="F9" s="248">
        <v>27</v>
      </c>
      <c r="G9" s="142" t="s">
        <v>28</v>
      </c>
      <c r="I9" s="88"/>
    </row>
    <row r="10" spans="1:9">
      <c r="A10" s="88"/>
      <c r="B10" s="88"/>
      <c r="C10" s="88"/>
      <c r="D10" s="88"/>
      <c r="E10" s="257"/>
      <c r="F10" s="88"/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>
      <c r="D12" s="88"/>
      <c r="E12" s="88"/>
      <c r="F12" s="88"/>
      <c r="G12" s="88"/>
      <c r="H12" s="92"/>
      <c r="I12" s="88"/>
    </row>
    <row r="13" spans="1:9" ht="15" thickBot="1">
      <c r="D13" s="88"/>
      <c r="E13" s="88"/>
      <c r="F13" s="88"/>
      <c r="G13" s="88"/>
      <c r="H13" s="92"/>
      <c r="I13" s="88"/>
    </row>
    <row r="14" spans="1:9" ht="16">
      <c r="A14" s="206" t="s">
        <v>60</v>
      </c>
      <c r="B14" s="207"/>
      <c r="C14" s="144"/>
      <c r="D14" s="144"/>
      <c r="E14" s="145"/>
      <c r="F14" s="88"/>
      <c r="G14" s="88"/>
      <c r="H14" s="92"/>
      <c r="I14" s="88"/>
    </row>
    <row r="15" spans="1:9">
      <c r="A15" s="202"/>
      <c r="B15" s="88"/>
      <c r="C15" s="146"/>
      <c r="D15" s="146"/>
      <c r="E15" s="147"/>
      <c r="F15" s="92"/>
      <c r="G15" s="88"/>
      <c r="H15" s="88"/>
      <c r="I15" s="88"/>
    </row>
    <row r="16" spans="1:9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  <c r="I16" s="88"/>
    </row>
    <row r="17" spans="1:11">
      <c r="A17" s="148">
        <v>1000</v>
      </c>
      <c r="B17" s="120" t="s">
        <v>16</v>
      </c>
      <c r="C17" s="146"/>
      <c r="D17" s="146"/>
      <c r="E17" s="147"/>
      <c r="F17" s="92"/>
      <c r="G17" s="88"/>
      <c r="H17" s="88"/>
      <c r="I17" s="92"/>
    </row>
    <row r="18" spans="1:11">
      <c r="A18" s="149">
        <v>750</v>
      </c>
      <c r="B18" s="195" t="s">
        <v>23</v>
      </c>
      <c r="C18" s="146"/>
      <c r="D18" s="146"/>
      <c r="E18" s="147"/>
      <c r="F18" s="88"/>
      <c r="G18" s="88"/>
      <c r="H18" s="88"/>
      <c r="I18" s="92"/>
    </row>
    <row r="19" spans="1:11">
      <c r="A19" s="149">
        <v>500</v>
      </c>
      <c r="B19" s="195" t="s">
        <v>23</v>
      </c>
      <c r="C19" s="146"/>
      <c r="D19" s="146"/>
      <c r="E19" s="147"/>
      <c r="F19" s="88"/>
      <c r="G19" s="88"/>
      <c r="H19" s="88"/>
      <c r="I19" s="92"/>
    </row>
    <row r="20" spans="1:11">
      <c r="A20" s="150">
        <v>250</v>
      </c>
      <c r="B20" s="151">
        <v>36602.453999999998</v>
      </c>
      <c r="C20" s="146"/>
      <c r="D20" s="146"/>
      <c r="E20" s="147"/>
      <c r="F20" s="88"/>
      <c r="G20" s="88"/>
      <c r="H20" s="88"/>
      <c r="I20" s="92"/>
    </row>
    <row r="21" spans="1:11">
      <c r="A21" s="150">
        <v>100</v>
      </c>
      <c r="B21" s="151">
        <v>29043.634999999998</v>
      </c>
      <c r="C21" s="146"/>
      <c r="D21" s="146"/>
      <c r="E21" s="147"/>
      <c r="F21" s="88"/>
      <c r="G21" s="92"/>
      <c r="H21" s="88"/>
      <c r="I21" s="92"/>
      <c r="K21" s="93"/>
    </row>
    <row r="22" spans="1:11">
      <c r="A22" s="150">
        <v>50</v>
      </c>
      <c r="B22" s="151">
        <v>16929.785</v>
      </c>
      <c r="C22" s="146"/>
      <c r="D22" s="146"/>
      <c r="E22" s="147"/>
      <c r="F22" s="88"/>
      <c r="G22" s="92"/>
      <c r="H22" s="88"/>
      <c r="I22" s="92"/>
      <c r="K22" s="93"/>
    </row>
    <row r="23" spans="1:11">
      <c r="A23" s="150">
        <v>25</v>
      </c>
      <c r="B23" s="151">
        <v>6037.9740000000002</v>
      </c>
      <c r="C23" s="146"/>
      <c r="D23" s="146"/>
      <c r="E23" s="147"/>
      <c r="F23" s="88"/>
      <c r="G23" s="92"/>
      <c r="H23" s="88"/>
      <c r="I23" s="92"/>
    </row>
    <row r="24" spans="1:11">
      <c r="A24" s="150">
        <v>10</v>
      </c>
      <c r="B24" s="151">
        <v>2317.0619999999999</v>
      </c>
      <c r="C24" s="146"/>
      <c r="D24" s="146"/>
      <c r="E24" s="147"/>
      <c r="F24" s="88"/>
      <c r="G24" s="92"/>
      <c r="H24" s="88"/>
      <c r="I24" s="92"/>
    </row>
    <row r="25" spans="1:11">
      <c r="A25" s="150">
        <v>1</v>
      </c>
      <c r="B25" s="151">
        <v>673.09199999999998</v>
      </c>
      <c r="C25" s="88"/>
      <c r="D25" s="146"/>
      <c r="E25" s="147"/>
      <c r="F25" s="88"/>
      <c r="G25" s="88"/>
      <c r="H25" s="88"/>
      <c r="I25" s="88"/>
    </row>
    <row r="26" spans="1:11" ht="15" thickBot="1">
      <c r="A26" s="152"/>
      <c r="B26" s="153"/>
      <c r="C26" s="153"/>
      <c r="D26" s="154"/>
      <c r="E26" s="155"/>
      <c r="F26" s="88"/>
      <c r="G26" s="88"/>
      <c r="H26" s="88"/>
      <c r="I26" s="88"/>
    </row>
    <row r="27" spans="1:11" ht="15" thickBot="1">
      <c r="G27" s="88"/>
      <c r="H27" s="88"/>
      <c r="I27" s="88"/>
    </row>
    <row r="28" spans="1:11" ht="17" thickBot="1">
      <c r="A28" s="206" t="s">
        <v>61</v>
      </c>
      <c r="B28" s="144"/>
      <c r="C28" s="144"/>
      <c r="D28" s="144"/>
      <c r="E28" s="144"/>
      <c r="F28" s="144"/>
      <c r="G28" s="208"/>
      <c r="H28" s="88"/>
      <c r="I28" s="88"/>
    </row>
    <row r="29" spans="1:11">
      <c r="A29" s="98" t="s">
        <v>31</v>
      </c>
      <c r="B29" s="121" t="s">
        <v>12</v>
      </c>
      <c r="C29" s="121" t="s">
        <v>13</v>
      </c>
      <c r="D29" s="122" t="s">
        <v>70</v>
      </c>
      <c r="E29" s="161"/>
      <c r="F29" s="99"/>
      <c r="G29" s="141"/>
      <c r="H29" s="88"/>
      <c r="I29" s="88"/>
    </row>
    <row r="30" spans="1:11">
      <c r="A30" s="90">
        <v>14</v>
      </c>
      <c r="B30" s="267">
        <v>2.5000000000000001E-2</v>
      </c>
      <c r="C30" s="199">
        <v>342465</v>
      </c>
      <c r="D30" s="203">
        <v>10347.794</v>
      </c>
      <c r="E30" s="161"/>
      <c r="F30" s="99"/>
      <c r="G30" s="203"/>
      <c r="H30" s="88"/>
      <c r="I30" s="88"/>
    </row>
    <row r="31" spans="1:11">
      <c r="A31" s="90">
        <v>15</v>
      </c>
      <c r="B31" s="267">
        <v>2.5000000000000001E-2</v>
      </c>
      <c r="C31" s="199">
        <v>342465</v>
      </c>
      <c r="D31" s="203">
        <v>5175.3469999999998</v>
      </c>
      <c r="E31" s="161"/>
      <c r="F31" s="99"/>
      <c r="G31" s="203"/>
      <c r="H31" s="88"/>
      <c r="I31" s="88"/>
    </row>
    <row r="32" spans="1:11">
      <c r="A32" s="90">
        <v>16</v>
      </c>
      <c r="B32" s="267">
        <v>2.5000000000000001E-2</v>
      </c>
      <c r="C32" s="199">
        <v>342465</v>
      </c>
      <c r="D32" s="203">
        <v>6749.9030000000002</v>
      </c>
      <c r="E32" s="161"/>
      <c r="F32" s="99"/>
      <c r="G32" s="203"/>
      <c r="H32" s="88"/>
      <c r="I32" s="88"/>
    </row>
    <row r="33" spans="1:9">
      <c r="A33" s="247">
        <v>26</v>
      </c>
      <c r="B33" s="267">
        <v>2.5000000000000001E-2</v>
      </c>
      <c r="C33" s="199">
        <v>342465</v>
      </c>
      <c r="D33" s="203">
        <v>4719.933</v>
      </c>
      <c r="E33" s="161"/>
      <c r="F33" s="99"/>
      <c r="G33" s="203"/>
      <c r="H33" s="88"/>
      <c r="I33" s="88"/>
    </row>
    <row r="34" spans="1:9" ht="15" thickBot="1">
      <c r="A34" s="248">
        <v>27</v>
      </c>
      <c r="B34" s="268">
        <v>2.5000000000000001E-2</v>
      </c>
      <c r="C34" s="254">
        <v>342465</v>
      </c>
      <c r="D34" s="234">
        <v>4562.933</v>
      </c>
      <c r="E34" s="161"/>
      <c r="F34" s="99"/>
      <c r="G34" s="203"/>
      <c r="H34" s="88"/>
      <c r="I34" s="88"/>
    </row>
    <row r="35" spans="1:9" ht="15" thickBot="1">
      <c r="A35" s="169"/>
      <c r="B35" s="237"/>
      <c r="C35" s="238"/>
      <c r="D35" s="239"/>
      <c r="E35" s="230"/>
      <c r="F35" s="230"/>
      <c r="G35" s="240"/>
      <c r="H35" s="88"/>
      <c r="I35" s="88"/>
    </row>
    <row r="36" spans="1:9">
      <c r="A36" s="98" t="s">
        <v>31</v>
      </c>
      <c r="B36" s="107" t="s">
        <v>14</v>
      </c>
      <c r="C36" s="121" t="s">
        <v>13</v>
      </c>
      <c r="D36" s="95" t="s">
        <v>33</v>
      </c>
      <c r="E36" s="95" t="s">
        <v>34</v>
      </c>
      <c r="F36" s="243" t="s">
        <v>29</v>
      </c>
      <c r="G36" s="232"/>
      <c r="H36" s="88"/>
      <c r="I36" s="88"/>
    </row>
    <row r="37" spans="1:9">
      <c r="A37" s="90">
        <v>14</v>
      </c>
      <c r="B37" s="163">
        <f>(D30+86.245)/298.03</f>
        <v>35.010029191692119</v>
      </c>
      <c r="C37" s="199">
        <v>342465</v>
      </c>
      <c r="D37" s="174">
        <f>B37/C37</f>
        <v>1.022295101446633E-4</v>
      </c>
      <c r="E37" s="264">
        <v>9.1629999999999993E-3</v>
      </c>
      <c r="F37" s="175">
        <v>5518</v>
      </c>
      <c r="G37" s="173"/>
    </row>
    <row r="38" spans="1:9">
      <c r="A38" s="90">
        <v>15</v>
      </c>
      <c r="B38" s="163">
        <f>(D31+86.245)/298.03</f>
        <v>17.65457168741402</v>
      </c>
      <c r="C38" s="199">
        <v>342465</v>
      </c>
      <c r="D38" s="174">
        <f>B38/C38</f>
        <v>5.1551462740466965E-5</v>
      </c>
      <c r="E38" s="264">
        <v>4.581E-3</v>
      </c>
      <c r="F38" s="175">
        <v>2759</v>
      </c>
      <c r="G38" s="173"/>
    </row>
    <row r="39" spans="1:9">
      <c r="A39" s="90">
        <v>16</v>
      </c>
      <c r="B39" s="163">
        <f>(D32+86.245)/298.03</f>
        <v>22.937784786766436</v>
      </c>
      <c r="C39" s="199">
        <v>342465</v>
      </c>
      <c r="D39" s="174">
        <f>B39/C39</f>
        <v>6.6978478930011638E-5</v>
      </c>
      <c r="E39" s="264">
        <v>6.4140000000000004E-3</v>
      </c>
      <c r="F39" s="175">
        <v>3862</v>
      </c>
      <c r="G39" s="173"/>
    </row>
    <row r="40" spans="1:9">
      <c r="A40" s="247">
        <v>26</v>
      </c>
      <c r="B40" s="163">
        <f>(D33+86.245)/298.03</f>
        <v>16.12649062174949</v>
      </c>
      <c r="C40" s="199">
        <v>342465</v>
      </c>
      <c r="D40" s="174">
        <f>B40/C40</f>
        <v>4.7089456212312179E-5</v>
      </c>
      <c r="E40" s="264">
        <v>4.581E-3</v>
      </c>
      <c r="F40" s="175">
        <v>2759</v>
      </c>
      <c r="G40" s="173"/>
    </row>
    <row r="41" spans="1:9">
      <c r="A41" s="247">
        <v>27</v>
      </c>
      <c r="B41" s="163">
        <f>(D34+86.245)/298.03</f>
        <v>15.599698016978158</v>
      </c>
      <c r="C41" s="199">
        <v>342465</v>
      </c>
      <c r="D41" s="174">
        <f>B41/C41</f>
        <v>4.5551218422256747E-5</v>
      </c>
      <c r="E41" s="264">
        <v>4.581E-3</v>
      </c>
      <c r="F41" s="175">
        <v>2759</v>
      </c>
      <c r="G41" s="173"/>
    </row>
    <row r="42" spans="1:9" ht="15" thickBot="1">
      <c r="A42" s="204"/>
      <c r="B42" s="176"/>
      <c r="C42" s="176"/>
      <c r="D42" s="176"/>
      <c r="E42" s="269">
        <v>9.1629999999999993E-3</v>
      </c>
      <c r="F42" s="177">
        <f>AVERAGE(F37:F41)</f>
        <v>3531.4</v>
      </c>
      <c r="G42" s="178" t="s">
        <v>15</v>
      </c>
      <c r="H42" s="88"/>
      <c r="I42" s="88"/>
    </row>
    <row r="75" spans="1:7">
      <c r="G75" s="88"/>
    </row>
    <row r="76" spans="1:7">
      <c r="G76" s="88"/>
    </row>
    <row r="77" spans="1:7">
      <c r="G77" s="88"/>
    </row>
    <row r="78" spans="1:7">
      <c r="G78" s="88"/>
    </row>
    <row r="79" spans="1:7">
      <c r="A79" s="88"/>
      <c r="B79" s="88"/>
      <c r="C79" s="88"/>
      <c r="D79" s="88"/>
      <c r="E79" s="88"/>
      <c r="F79" s="88"/>
      <c r="G79" s="88"/>
    </row>
    <row r="80" spans="1:7">
      <c r="A80" s="88"/>
      <c r="B80" s="88"/>
      <c r="C80" s="88"/>
      <c r="D80" s="88"/>
      <c r="E80" s="88"/>
      <c r="F80" s="88"/>
      <c r="G80" s="88"/>
    </row>
    <row r="81" spans="1:9">
      <c r="A81" s="88"/>
      <c r="B81" s="88"/>
      <c r="C81" s="88"/>
      <c r="D81" s="88"/>
      <c r="E81" s="88"/>
      <c r="F81" s="88"/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 ht="15" thickBot="1">
      <c r="A87" s="88"/>
      <c r="B87" s="88"/>
      <c r="C87" s="88"/>
      <c r="D87" s="88"/>
      <c r="E87" s="88"/>
      <c r="F87" s="88"/>
      <c r="G87" s="88"/>
      <c r="H87" s="88"/>
      <c r="I87" s="88"/>
    </row>
    <row r="88" spans="1:9" ht="15" thickBot="1">
      <c r="A88" s="182" t="s">
        <v>8</v>
      </c>
      <c r="B88" s="95"/>
      <c r="C88" s="95"/>
      <c r="D88" s="95"/>
      <c r="E88" s="95"/>
      <c r="F88" s="95"/>
      <c r="G88" s="122"/>
      <c r="H88" s="88"/>
      <c r="I88" s="88"/>
    </row>
    <row r="89" spans="1:9">
      <c r="A89" s="183" t="s">
        <v>9</v>
      </c>
      <c r="B89" s="95" t="s">
        <v>1</v>
      </c>
      <c r="C89" s="95" t="s">
        <v>2</v>
      </c>
      <c r="D89" s="95" t="s">
        <v>3</v>
      </c>
      <c r="E89" s="95" t="s">
        <v>4</v>
      </c>
      <c r="F89" s="95" t="s">
        <v>5</v>
      </c>
      <c r="G89" s="122" t="s">
        <v>6</v>
      </c>
      <c r="H89" s="88"/>
      <c r="I89" s="88"/>
    </row>
    <row r="90" spans="1:9">
      <c r="A90" s="184">
        <f>(E67+1543.2)/56.973</f>
        <v>27.086514664841243</v>
      </c>
      <c r="B90" s="163">
        <f>A90*15.18</f>
        <v>411.17329261229008</v>
      </c>
      <c r="C90" s="163">
        <v>15.56546</v>
      </c>
      <c r="D90" s="163"/>
      <c r="E90" s="97"/>
      <c r="F90" s="96" t="s">
        <v>10</v>
      </c>
      <c r="G90" s="185">
        <v>970400000000</v>
      </c>
      <c r="H90" s="88"/>
      <c r="I90" s="88"/>
    </row>
    <row r="91" spans="1:9">
      <c r="A91" s="184">
        <f>(E68+1543.2)/56.973</f>
        <v>27.086514664841243</v>
      </c>
      <c r="B91" s="163"/>
      <c r="C91" s="163">
        <f>A91/1000</f>
        <v>2.7086514664841244E-2</v>
      </c>
      <c r="D91" s="97">
        <v>16404.25</v>
      </c>
      <c r="E91" s="97">
        <f>A91/D91</f>
        <v>1.6511888483070694E-3</v>
      </c>
      <c r="F91" s="97"/>
      <c r="G91" s="141"/>
      <c r="H91" s="88"/>
      <c r="I91" s="88"/>
    </row>
    <row r="92" spans="1:9">
      <c r="A92" s="184">
        <f>(E69+1543.2)/56.973</f>
        <v>27.086514664841243</v>
      </c>
      <c r="B92" s="163"/>
      <c r="C92" s="163">
        <f>A92/1000</f>
        <v>2.7086514664841244E-2</v>
      </c>
      <c r="D92" s="97">
        <v>32808.5</v>
      </c>
      <c r="E92" s="97">
        <f>A92/D92</f>
        <v>8.2559442415353469E-4</v>
      </c>
      <c r="F92" s="97"/>
      <c r="G92" s="141"/>
      <c r="H92" s="88"/>
      <c r="I92" s="88"/>
    </row>
    <row r="93" spans="1:9">
      <c r="A93" s="184">
        <f>(E70+1543.2)/56.973</f>
        <v>27.086514664841243</v>
      </c>
      <c r="B93" s="163"/>
      <c r="C93" s="163">
        <f>A93/1000</f>
        <v>2.7086514664841244E-2</v>
      </c>
      <c r="D93" s="97">
        <v>65617</v>
      </c>
      <c r="E93" s="97">
        <f>A93/D93</f>
        <v>4.1279721207676735E-4</v>
      </c>
      <c r="F93" s="97"/>
      <c r="G93" s="141"/>
      <c r="H93" s="88"/>
      <c r="I93" s="88"/>
    </row>
    <row r="94" spans="1:9" ht="15" thickBot="1">
      <c r="A94" s="186"/>
      <c r="B94" s="176"/>
      <c r="C94" s="176"/>
      <c r="D94" s="176"/>
      <c r="E94" s="187">
        <f>AVERAGE(E91:E93)</f>
        <v>9.6319349484579053E-4</v>
      </c>
      <c r="F94" s="94" t="s">
        <v>11</v>
      </c>
      <c r="G94" s="188">
        <v>1329000</v>
      </c>
      <c r="H94" s="88"/>
      <c r="I94" s="88"/>
    </row>
    <row r="95" spans="1:9">
      <c r="A95" s="88"/>
      <c r="B95" s="88"/>
      <c r="C95" s="88"/>
      <c r="D95" s="88"/>
      <c r="E95" s="88"/>
      <c r="F95" s="88"/>
      <c r="G95" s="88"/>
      <c r="H95" s="88"/>
      <c r="I95" s="88"/>
    </row>
    <row r="96" spans="1:9">
      <c r="A96" s="88"/>
      <c r="B96" s="88"/>
      <c r="C96" s="88"/>
      <c r="D96" s="88"/>
      <c r="E96" s="88"/>
      <c r="F96" s="88"/>
      <c r="G96" s="88"/>
      <c r="H96" s="88"/>
      <c r="I96" s="88"/>
    </row>
    <row r="97" spans="1:9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H98" s="88"/>
      <c r="I98" s="88"/>
    </row>
    <row r="99" spans="1:9">
      <c r="H99" s="88"/>
      <c r="I99" s="88"/>
    </row>
    <row r="100" spans="1:9">
      <c r="H100" s="88"/>
      <c r="I100" s="88"/>
    </row>
    <row r="101" spans="1:9">
      <c r="H101" s="88"/>
      <c r="I101" s="88"/>
    </row>
    <row r="102" spans="1:9">
      <c r="H102" s="88"/>
      <c r="I102" s="88"/>
    </row>
    <row r="103" spans="1:9">
      <c r="H103" s="88"/>
      <c r="I103" s="8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D42C-E80A-184B-AD66-2FA4A6A017BF}">
  <dimension ref="A2:K96"/>
  <sheetViews>
    <sheetView zoomScale="125" zoomScaleNormal="86" workbookViewId="0">
      <selection activeCell="A30" sqref="A30:F30"/>
    </sheetView>
  </sheetViews>
  <sheetFormatPr baseColWidth="10" defaultRowHeight="14"/>
  <cols>
    <col min="1" max="1" width="32" style="89" bestFit="1" customWidth="1"/>
    <col min="2" max="2" width="27" style="89" bestFit="1" customWidth="1"/>
    <col min="3" max="3" width="15.83203125" style="89" bestFit="1" customWidth="1"/>
    <col min="4" max="4" width="26.83203125" style="89" bestFit="1" customWidth="1"/>
    <col min="5" max="5" width="23.5" style="89" bestFit="1" customWidth="1"/>
    <col min="6" max="6" width="21" style="89" bestFit="1" customWidth="1"/>
    <col min="7" max="7" width="20.83203125" style="89" bestFit="1" customWidth="1"/>
    <col min="8" max="8" width="13.33203125" style="89" bestFit="1" customWidth="1"/>
    <col min="9" max="16384" width="10.83203125" style="89"/>
  </cols>
  <sheetData>
    <row r="2" spans="1:9">
      <c r="A2" s="137" t="s">
        <v>30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69</v>
      </c>
      <c r="B4" s="88"/>
      <c r="C4" s="88"/>
      <c r="D4" s="88"/>
      <c r="E4" s="98" t="s">
        <v>31</v>
      </c>
      <c r="F4" s="140" t="s">
        <v>58</v>
      </c>
      <c r="G4" s="146"/>
      <c r="H4" s="146"/>
      <c r="I4" s="88"/>
    </row>
    <row r="5" spans="1:9" ht="15" thickBot="1">
      <c r="A5" s="88"/>
      <c r="B5" s="88"/>
      <c r="C5" s="88"/>
      <c r="D5" s="88"/>
      <c r="E5" s="91">
        <v>65</v>
      </c>
      <c r="F5" s="142" t="s">
        <v>28</v>
      </c>
      <c r="G5" s="146"/>
      <c r="H5" s="146"/>
      <c r="I5" s="88"/>
    </row>
    <row r="6" spans="1:9">
      <c r="A6" s="88"/>
      <c r="B6" s="88"/>
      <c r="C6" s="88"/>
      <c r="D6" s="88"/>
      <c r="E6" s="88"/>
      <c r="F6" s="200"/>
      <c r="G6" s="257"/>
      <c r="H6" s="88"/>
      <c r="I6" s="88"/>
    </row>
    <row r="7" spans="1:9">
      <c r="A7" s="88"/>
      <c r="B7" s="88"/>
      <c r="C7" s="88"/>
      <c r="D7" s="88"/>
      <c r="E7" s="88"/>
      <c r="F7" s="200"/>
      <c r="G7" s="257"/>
      <c r="H7" s="88"/>
      <c r="I7" s="88"/>
    </row>
    <row r="8" spans="1:9">
      <c r="A8" s="88"/>
      <c r="B8" s="88"/>
      <c r="C8" s="88"/>
      <c r="D8" s="88"/>
      <c r="E8" s="88"/>
      <c r="F8" s="249"/>
      <c r="G8" s="257"/>
      <c r="H8" s="88"/>
      <c r="I8" s="88"/>
    </row>
    <row r="9" spans="1:9">
      <c r="A9" s="88"/>
      <c r="B9" s="88"/>
      <c r="C9" s="88"/>
      <c r="D9" s="88"/>
      <c r="E9" s="88"/>
      <c r="F9" s="249"/>
      <c r="G9" s="257"/>
      <c r="H9" s="88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 ht="15" thickBot="1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6">
      <c r="A12" s="206" t="s">
        <v>60</v>
      </c>
      <c r="B12" s="207"/>
      <c r="C12" s="144"/>
      <c r="D12" s="207"/>
      <c r="E12" s="208"/>
      <c r="F12" s="88"/>
      <c r="G12" s="88"/>
      <c r="H12" s="92"/>
      <c r="I12" s="88"/>
    </row>
    <row r="13" spans="1:9">
      <c r="A13" s="202"/>
      <c r="B13" s="88"/>
      <c r="C13" s="146"/>
      <c r="D13" s="88"/>
      <c r="E13" s="209"/>
      <c r="F13" s="88"/>
      <c r="G13" s="88"/>
      <c r="H13" s="92"/>
      <c r="I13" s="88"/>
    </row>
    <row r="14" spans="1:9">
      <c r="A14" s="110" t="s">
        <v>22</v>
      </c>
      <c r="B14" s="96" t="s">
        <v>62</v>
      </c>
      <c r="C14" s="146"/>
      <c r="D14" s="146"/>
      <c r="E14" s="147"/>
      <c r="F14" s="88"/>
      <c r="G14" s="88"/>
      <c r="H14" s="92"/>
      <c r="I14" s="88"/>
    </row>
    <row r="15" spans="1:9">
      <c r="A15" s="148">
        <v>1000</v>
      </c>
      <c r="B15" s="120" t="s">
        <v>16</v>
      </c>
      <c r="C15" s="146"/>
      <c r="D15" s="146"/>
      <c r="E15" s="147"/>
      <c r="F15" s="92"/>
      <c r="G15" s="88"/>
      <c r="H15" s="88"/>
      <c r="I15" s="88"/>
    </row>
    <row r="16" spans="1:9">
      <c r="A16" s="149">
        <v>750</v>
      </c>
      <c r="B16" s="195" t="s">
        <v>23</v>
      </c>
      <c r="C16" s="146"/>
      <c r="D16" s="146"/>
      <c r="E16" s="147"/>
      <c r="F16" s="88"/>
      <c r="G16" s="88"/>
      <c r="H16" s="88"/>
      <c r="I16" s="88"/>
    </row>
    <row r="17" spans="1:11">
      <c r="A17" s="149">
        <v>500</v>
      </c>
      <c r="B17" s="99" t="s">
        <v>23</v>
      </c>
      <c r="C17" s="146"/>
      <c r="D17" s="146"/>
      <c r="E17" s="147"/>
      <c r="F17" s="92"/>
      <c r="G17" s="88"/>
      <c r="H17" s="88"/>
      <c r="I17" s="92"/>
    </row>
    <row r="18" spans="1:11">
      <c r="A18" s="149">
        <v>250</v>
      </c>
      <c r="B18" s="195">
        <v>38767.341999999997</v>
      </c>
      <c r="C18" s="146"/>
      <c r="D18" s="146"/>
      <c r="E18" s="147"/>
      <c r="F18" s="88"/>
      <c r="G18" s="88"/>
      <c r="H18" s="88"/>
      <c r="I18" s="92"/>
    </row>
    <row r="19" spans="1:11">
      <c r="A19" s="150">
        <v>100</v>
      </c>
      <c r="B19" s="192">
        <v>30753.827000000001</v>
      </c>
      <c r="C19" s="146"/>
      <c r="D19" s="146"/>
      <c r="E19" s="147"/>
      <c r="F19" s="88"/>
      <c r="G19" s="88"/>
      <c r="H19" s="88"/>
      <c r="I19" s="92"/>
    </row>
    <row r="20" spans="1:11">
      <c r="A20" s="150">
        <v>50</v>
      </c>
      <c r="B20" s="192">
        <v>23924.392</v>
      </c>
      <c r="C20" s="146"/>
      <c r="D20" s="146"/>
      <c r="E20" s="147"/>
      <c r="F20" s="88"/>
      <c r="G20" s="88"/>
      <c r="H20" s="88"/>
      <c r="I20" s="92"/>
    </row>
    <row r="21" spans="1:11">
      <c r="A21" s="150">
        <v>25</v>
      </c>
      <c r="B21" s="192">
        <v>10071.723</v>
      </c>
      <c r="C21" s="146"/>
      <c r="D21" s="146"/>
      <c r="E21" s="147"/>
      <c r="F21" s="88"/>
      <c r="G21" s="92"/>
      <c r="H21" s="88"/>
      <c r="I21" s="92"/>
      <c r="K21" s="93"/>
    </row>
    <row r="22" spans="1:11">
      <c r="A22" s="150">
        <v>10</v>
      </c>
      <c r="B22" s="192">
        <v>2727.79</v>
      </c>
      <c r="C22" s="146"/>
      <c r="D22" s="146"/>
      <c r="E22" s="147"/>
      <c r="F22" s="88"/>
      <c r="G22" s="92"/>
      <c r="H22" s="88"/>
      <c r="I22" s="92"/>
      <c r="K22" s="93"/>
    </row>
    <row r="23" spans="1:11" ht="15" thickBot="1">
      <c r="A23" s="196">
        <v>1</v>
      </c>
      <c r="B23" s="262">
        <v>1381.82</v>
      </c>
      <c r="C23" s="154"/>
      <c r="D23" s="154"/>
      <c r="E23" s="155"/>
      <c r="F23" s="88"/>
      <c r="G23" s="92"/>
      <c r="H23" s="88"/>
      <c r="I23" s="92"/>
    </row>
    <row r="24" spans="1:11">
      <c r="A24" s="146"/>
      <c r="B24" s="88"/>
      <c r="F24" s="88"/>
      <c r="G24" s="92"/>
      <c r="H24" s="88"/>
      <c r="I24" s="92"/>
    </row>
    <row r="25" spans="1:11" ht="15" thickBot="1">
      <c r="A25" s="88"/>
      <c r="B25" s="88"/>
      <c r="C25" s="88"/>
      <c r="F25" s="88"/>
      <c r="G25" s="88"/>
      <c r="H25" s="88"/>
      <c r="I25" s="88"/>
    </row>
    <row r="26" spans="1:11" ht="17" thickBot="1">
      <c r="A26" s="206" t="s">
        <v>61</v>
      </c>
      <c r="B26" s="144"/>
      <c r="C26" s="144"/>
      <c r="D26" s="144"/>
      <c r="E26" s="144"/>
      <c r="F26" s="208"/>
      <c r="G26" s="88"/>
      <c r="H26" s="88"/>
      <c r="I26" s="88"/>
    </row>
    <row r="27" spans="1:11">
      <c r="A27" s="98" t="s">
        <v>31</v>
      </c>
      <c r="B27" s="121" t="s">
        <v>12</v>
      </c>
      <c r="C27" s="121" t="s">
        <v>13</v>
      </c>
      <c r="D27" s="122" t="s">
        <v>70</v>
      </c>
      <c r="E27" s="161"/>
      <c r="F27" s="173"/>
      <c r="G27" s="88"/>
      <c r="H27" s="88"/>
      <c r="I27" s="88"/>
    </row>
    <row r="28" spans="1:11" ht="15" thickBot="1">
      <c r="A28" s="91">
        <v>65</v>
      </c>
      <c r="B28" s="268">
        <v>2.5000000000000001E-2</v>
      </c>
      <c r="C28" s="254">
        <v>342465</v>
      </c>
      <c r="D28" s="234">
        <v>14979.228999999999</v>
      </c>
      <c r="E28" s="161"/>
      <c r="F28" s="173"/>
      <c r="G28" s="88"/>
      <c r="H28" s="88"/>
      <c r="I28" s="88"/>
    </row>
    <row r="29" spans="1:11" ht="15" thickBot="1">
      <c r="A29" s="169"/>
      <c r="B29" s="170"/>
      <c r="C29" s="170"/>
      <c r="D29" s="170"/>
      <c r="E29" s="230"/>
      <c r="F29" s="261"/>
      <c r="G29" s="88"/>
      <c r="H29" s="88"/>
      <c r="I29" s="88"/>
    </row>
    <row r="30" spans="1:11">
      <c r="A30" s="98" t="s">
        <v>31</v>
      </c>
      <c r="B30" s="107" t="s">
        <v>14</v>
      </c>
      <c r="C30" s="121" t="s">
        <v>13</v>
      </c>
      <c r="D30" s="95" t="s">
        <v>33</v>
      </c>
      <c r="E30" s="95" t="s">
        <v>34</v>
      </c>
      <c r="F30" s="258" t="s">
        <v>29</v>
      </c>
      <c r="G30" s="146"/>
    </row>
    <row r="31" spans="1:11">
      <c r="A31" s="90">
        <v>65</v>
      </c>
      <c r="B31" s="163">
        <f>(D28+737.97)/477.41</f>
        <v>32.921805156992939</v>
      </c>
      <c r="C31" s="199">
        <v>342465</v>
      </c>
      <c r="D31" s="174">
        <f>B31/C31</f>
        <v>9.6131882548560984E-5</v>
      </c>
      <c r="E31" s="264">
        <v>9.1629999999999993E-3</v>
      </c>
      <c r="F31" s="259">
        <v>5518</v>
      </c>
      <c r="G31" s="146"/>
    </row>
    <row r="32" spans="1:11" ht="15" thickBot="1">
      <c r="A32" s="204"/>
      <c r="B32" s="176"/>
      <c r="C32" s="176"/>
      <c r="D32" s="176"/>
      <c r="E32" s="176"/>
      <c r="F32" s="194">
        <f>AVERAGE(F31:F31)</f>
        <v>5518</v>
      </c>
      <c r="G32" s="180"/>
    </row>
    <row r="33" spans="1:9">
      <c r="A33" s="146"/>
      <c r="B33" s="146"/>
      <c r="C33" s="146"/>
      <c r="D33" s="146"/>
      <c r="E33" s="146"/>
      <c r="F33" s="146"/>
      <c r="G33" s="146"/>
    </row>
    <row r="34" spans="1:9">
      <c r="A34" s="146"/>
      <c r="B34" s="146"/>
      <c r="C34" s="146"/>
      <c r="D34" s="146"/>
      <c r="E34" s="146"/>
      <c r="F34" s="146"/>
      <c r="G34" s="146"/>
    </row>
    <row r="35" spans="1:9">
      <c r="A35" s="146"/>
      <c r="B35" s="146"/>
      <c r="C35" s="146"/>
      <c r="D35" s="146"/>
      <c r="E35" s="146"/>
      <c r="F35" s="146"/>
      <c r="G35" s="181"/>
      <c r="H35" s="88"/>
      <c r="I35" s="88"/>
    </row>
    <row r="36" spans="1:9">
      <c r="A36" s="146"/>
      <c r="B36" s="146"/>
      <c r="C36" s="146"/>
      <c r="D36" s="146"/>
      <c r="E36" s="146"/>
      <c r="F36" s="146"/>
    </row>
    <row r="68" spans="1:9">
      <c r="A68" s="88"/>
      <c r="B68" s="88"/>
      <c r="C68" s="88"/>
      <c r="D68" s="88"/>
      <c r="E68" s="88"/>
      <c r="G68" s="88"/>
    </row>
    <row r="69" spans="1:9">
      <c r="A69" s="88"/>
      <c r="B69" s="88"/>
      <c r="C69" s="88"/>
      <c r="D69" s="88"/>
      <c r="E69" s="88"/>
      <c r="G69" s="88"/>
    </row>
    <row r="70" spans="1:9">
      <c r="A70" s="88"/>
      <c r="B70" s="88"/>
      <c r="C70" s="88"/>
      <c r="D70" s="88"/>
      <c r="E70" s="88"/>
      <c r="G70" s="88"/>
    </row>
    <row r="71" spans="1:9">
      <c r="A71" s="88"/>
      <c r="B71" s="88"/>
      <c r="C71" s="88"/>
      <c r="D71" s="88"/>
      <c r="E71" s="88"/>
      <c r="G71" s="88"/>
    </row>
    <row r="72" spans="1:9">
      <c r="A72" s="88"/>
      <c r="B72" s="88"/>
      <c r="C72" s="88"/>
      <c r="D72" s="88"/>
      <c r="E72" s="88"/>
      <c r="F72" s="88"/>
      <c r="G72" s="88"/>
    </row>
    <row r="73" spans="1:9">
      <c r="A73" s="88"/>
      <c r="B73" s="88"/>
      <c r="C73" s="88"/>
      <c r="D73" s="88"/>
      <c r="E73" s="88"/>
      <c r="F73" s="88"/>
      <c r="G73" s="88"/>
    </row>
    <row r="74" spans="1:9">
      <c r="A74" s="88"/>
      <c r="B74" s="88"/>
      <c r="C74" s="88"/>
      <c r="D74" s="88"/>
      <c r="E74" s="88"/>
      <c r="F74" s="88"/>
      <c r="G74" s="88"/>
      <c r="H74" s="88"/>
      <c r="I74" s="88"/>
    </row>
    <row r="75" spans="1:9">
      <c r="A75" s="88"/>
      <c r="B75" s="88"/>
      <c r="C75" s="88"/>
      <c r="D75" s="88"/>
      <c r="E75" s="88"/>
      <c r="F75" s="88"/>
      <c r="G75" s="88"/>
      <c r="H75" s="88"/>
      <c r="I75" s="88"/>
    </row>
    <row r="76" spans="1:9" ht="15" thickBot="1">
      <c r="A76" s="88"/>
      <c r="B76" s="88"/>
      <c r="C76" s="88"/>
      <c r="D76" s="88"/>
      <c r="E76" s="88"/>
      <c r="F76" s="88"/>
      <c r="G76" s="88"/>
      <c r="H76" s="88"/>
      <c r="I76" s="88"/>
    </row>
    <row r="77" spans="1:9" ht="15" thickBot="1">
      <c r="A77" s="182" t="s">
        <v>8</v>
      </c>
      <c r="B77" s="95"/>
      <c r="C77" s="95"/>
      <c r="D77" s="95"/>
      <c r="E77" s="95"/>
      <c r="F77" s="88"/>
      <c r="G77" s="88"/>
      <c r="H77" s="88"/>
      <c r="I77" s="88"/>
    </row>
    <row r="78" spans="1:9">
      <c r="A78" s="183" t="s">
        <v>9</v>
      </c>
      <c r="B78" s="95" t="s">
        <v>1</v>
      </c>
      <c r="C78" s="95" t="s">
        <v>2</v>
      </c>
      <c r="D78" s="95" t="s">
        <v>3</v>
      </c>
      <c r="E78" s="95" t="s">
        <v>4</v>
      </c>
      <c r="F78" s="88"/>
      <c r="G78" s="88"/>
      <c r="H78" s="88"/>
      <c r="I78" s="88"/>
    </row>
    <row r="79" spans="1:9">
      <c r="A79" s="184">
        <f>(E56+1543.2)/56.973</f>
        <v>27.086514664841243</v>
      </c>
      <c r="B79" s="163">
        <f>A79*15.18</f>
        <v>411.17329261229008</v>
      </c>
      <c r="C79" s="163">
        <v>15.56546</v>
      </c>
      <c r="D79" s="163"/>
      <c r="E79" s="97"/>
      <c r="F79" s="88"/>
      <c r="G79" s="88"/>
      <c r="H79" s="88"/>
      <c r="I79" s="88"/>
    </row>
    <row r="80" spans="1:9" ht="15" thickBot="1">
      <c r="A80" s="184">
        <f>(E57+1543.2)/56.973</f>
        <v>27.086514664841243</v>
      </c>
      <c r="B80" s="163"/>
      <c r="C80" s="163">
        <f>A80/1000</f>
        <v>2.7086514664841244E-2</v>
      </c>
      <c r="D80" s="97">
        <v>16404.25</v>
      </c>
      <c r="E80" s="97">
        <f>A80/D80</f>
        <v>1.6511888483070694E-3</v>
      </c>
      <c r="F80" s="88"/>
      <c r="G80" s="88"/>
      <c r="H80" s="88"/>
      <c r="I80" s="88"/>
    </row>
    <row r="81" spans="1:9" ht="15" thickBot="1">
      <c r="A81" s="184">
        <f>(E58+1543.2)/56.973</f>
        <v>27.086514664841243</v>
      </c>
      <c r="B81" s="163"/>
      <c r="C81" s="163">
        <f>A81/1000</f>
        <v>2.7086514664841244E-2</v>
      </c>
      <c r="D81" s="97">
        <v>32808.5</v>
      </c>
      <c r="E81" s="97">
        <f>A81/D81</f>
        <v>8.2559442415353469E-4</v>
      </c>
      <c r="F81" s="95"/>
      <c r="G81" s="122"/>
      <c r="H81" s="88"/>
      <c r="I81" s="88"/>
    </row>
    <row r="82" spans="1:9">
      <c r="A82" s="184">
        <f>(E59+1543.2)/56.973</f>
        <v>27.086514664841243</v>
      </c>
      <c r="B82" s="163"/>
      <c r="C82" s="163">
        <f>A82/1000</f>
        <v>2.7086514664841244E-2</v>
      </c>
      <c r="D82" s="97">
        <v>65617</v>
      </c>
      <c r="E82" s="97">
        <f>A82/D82</f>
        <v>4.1279721207676735E-4</v>
      </c>
      <c r="F82" s="95" t="s">
        <v>5</v>
      </c>
      <c r="G82" s="122" t="s">
        <v>6</v>
      </c>
      <c r="H82" s="88"/>
      <c r="I82" s="88"/>
    </row>
    <row r="83" spans="1:9" ht="15" thickBot="1">
      <c r="A83" s="186"/>
      <c r="B83" s="176"/>
      <c r="C83" s="176"/>
      <c r="D83" s="176"/>
      <c r="E83" s="187">
        <f>AVERAGE(E80:E82)</f>
        <v>9.6319349484579053E-4</v>
      </c>
      <c r="F83" s="96" t="s">
        <v>10</v>
      </c>
      <c r="G83" s="185">
        <v>970400000000</v>
      </c>
      <c r="H83" s="88"/>
      <c r="I83" s="88"/>
    </row>
    <row r="84" spans="1:9">
      <c r="A84" s="88"/>
      <c r="B84" s="88"/>
      <c r="C84" s="88"/>
      <c r="D84" s="88"/>
      <c r="E84" s="88"/>
      <c r="F84" s="97"/>
      <c r="G84" s="141"/>
      <c r="H84" s="88"/>
      <c r="I84" s="88"/>
    </row>
    <row r="85" spans="1:9">
      <c r="A85" s="88"/>
      <c r="B85" s="88"/>
      <c r="C85" s="88"/>
      <c r="D85" s="88"/>
      <c r="E85" s="88"/>
      <c r="F85" s="97"/>
      <c r="G85" s="141"/>
      <c r="H85" s="88"/>
      <c r="I85" s="88"/>
    </row>
    <row r="86" spans="1:9">
      <c r="A86" s="88"/>
      <c r="B86" s="88"/>
      <c r="C86" s="88"/>
      <c r="D86" s="88"/>
      <c r="E86" s="88"/>
      <c r="F86" s="97"/>
      <c r="G86" s="141"/>
      <c r="H86" s="88"/>
      <c r="I86" s="88"/>
    </row>
    <row r="87" spans="1:9" ht="15" thickBot="1">
      <c r="F87" s="94" t="s">
        <v>11</v>
      </c>
      <c r="G87" s="188">
        <v>1329000</v>
      </c>
      <c r="H87" s="88"/>
      <c r="I87" s="88"/>
    </row>
    <row r="88" spans="1:9">
      <c r="F88" s="88"/>
      <c r="G88" s="88"/>
      <c r="H88" s="88"/>
      <c r="I88" s="88"/>
    </row>
    <row r="89" spans="1:9">
      <c r="F89" s="88"/>
      <c r="G89" s="88"/>
      <c r="H89" s="88"/>
      <c r="I89" s="88"/>
    </row>
    <row r="90" spans="1:9">
      <c r="F90" s="88"/>
      <c r="G90" s="88"/>
      <c r="H90" s="88"/>
      <c r="I90" s="88"/>
    </row>
    <row r="91" spans="1:9">
      <c r="H91" s="88"/>
      <c r="I91" s="88"/>
    </row>
    <row r="92" spans="1:9">
      <c r="H92" s="88"/>
      <c r="I92" s="88"/>
    </row>
    <row r="93" spans="1:9">
      <c r="H93" s="88"/>
      <c r="I93" s="88"/>
    </row>
    <row r="94" spans="1:9">
      <c r="H94" s="88"/>
      <c r="I94" s="88"/>
    </row>
    <row r="95" spans="1:9">
      <c r="H95" s="88"/>
      <c r="I95" s="88"/>
    </row>
    <row r="96" spans="1:9">
      <c r="H96" s="88"/>
      <c r="I96" s="88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3477-35CB-CA47-A5CA-A55C6CC95217}">
  <dimension ref="A2:I99"/>
  <sheetViews>
    <sheetView zoomScale="109" zoomScaleNormal="109" workbookViewId="0">
      <selection activeCell="A34" sqref="A34:F34"/>
    </sheetView>
  </sheetViews>
  <sheetFormatPr baseColWidth="10" defaultRowHeight="14"/>
  <cols>
    <col min="1" max="1" width="31" style="89" bestFit="1" customWidth="1"/>
    <col min="2" max="2" width="25.83203125" style="89" bestFit="1" customWidth="1"/>
    <col min="3" max="3" width="14.6640625" style="89" bestFit="1" customWidth="1"/>
    <col min="4" max="4" width="19.6640625" style="89" bestFit="1" customWidth="1"/>
    <col min="5" max="5" width="22.83203125" style="89" bestFit="1" customWidth="1"/>
    <col min="6" max="6" width="21" style="89" bestFit="1" customWidth="1"/>
    <col min="7" max="7" width="20.83203125" style="89" bestFit="1" customWidth="1"/>
    <col min="8" max="8" width="13" style="89" bestFit="1" customWidth="1"/>
    <col min="9" max="16384" width="10.83203125" style="89"/>
  </cols>
  <sheetData>
    <row r="2" spans="1:9" ht="15" thickBot="1">
      <c r="A2" s="137" t="s">
        <v>32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>
      <c r="A3" s="139"/>
      <c r="B3" s="88"/>
      <c r="C3" s="88"/>
      <c r="D3" s="88"/>
      <c r="E3" s="88"/>
      <c r="F3" s="98" t="s">
        <v>31</v>
      </c>
      <c r="G3" s="140" t="s">
        <v>58</v>
      </c>
      <c r="H3" s="88"/>
      <c r="I3" s="88"/>
    </row>
    <row r="4" spans="1:9">
      <c r="A4" s="137" t="s">
        <v>35</v>
      </c>
      <c r="B4" s="88"/>
      <c r="C4" s="88"/>
      <c r="D4" s="88"/>
      <c r="E4" s="88"/>
      <c r="F4" s="90">
        <v>1</v>
      </c>
      <c r="G4" s="141" t="s">
        <v>19</v>
      </c>
      <c r="I4" s="88"/>
    </row>
    <row r="5" spans="1:9">
      <c r="A5" s="88"/>
      <c r="B5" s="88"/>
      <c r="C5" s="88"/>
      <c r="D5" s="88"/>
      <c r="E5" s="88"/>
      <c r="F5" s="90">
        <v>2</v>
      </c>
      <c r="G5" s="141" t="s">
        <v>19</v>
      </c>
      <c r="I5" s="88"/>
    </row>
    <row r="6" spans="1:9" ht="15" thickBot="1">
      <c r="A6" s="88"/>
      <c r="B6" s="88"/>
      <c r="C6" s="88"/>
      <c r="D6" s="88"/>
      <c r="E6" s="88"/>
      <c r="F6" s="91">
        <v>3</v>
      </c>
      <c r="G6" s="142" t="s">
        <v>19</v>
      </c>
      <c r="I6" s="88"/>
    </row>
    <row r="7" spans="1:9">
      <c r="A7" s="88"/>
      <c r="B7" s="88"/>
      <c r="C7" s="88"/>
      <c r="D7" s="88"/>
      <c r="E7" s="88"/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>
      <c r="D12" s="88"/>
      <c r="E12" s="88"/>
      <c r="F12" s="88"/>
      <c r="G12" s="88"/>
      <c r="H12" s="92"/>
      <c r="I12" s="88"/>
    </row>
    <row r="13" spans="1:9">
      <c r="D13" s="88"/>
      <c r="E13" s="88"/>
      <c r="F13" s="88"/>
      <c r="G13" s="88"/>
      <c r="H13" s="92"/>
      <c r="I13" s="88"/>
    </row>
    <row r="14" spans="1:9" ht="15" thickBot="1">
      <c r="F14" s="88"/>
      <c r="G14" s="88"/>
      <c r="H14" s="92"/>
      <c r="I14" s="88"/>
    </row>
    <row r="15" spans="1:9" ht="16">
      <c r="A15" s="206" t="s">
        <v>60</v>
      </c>
      <c r="B15" s="207"/>
      <c r="C15" s="144"/>
      <c r="D15" s="144"/>
      <c r="E15" s="145"/>
      <c r="F15" s="92"/>
      <c r="G15" s="88"/>
      <c r="H15" s="88"/>
      <c r="I15" s="88"/>
    </row>
    <row r="16" spans="1:9">
      <c r="A16" s="202"/>
      <c r="B16" s="88"/>
      <c r="C16" s="146"/>
      <c r="D16" s="146"/>
      <c r="E16" s="147"/>
      <c r="F16" s="88"/>
      <c r="G16" s="88"/>
      <c r="H16" s="88"/>
      <c r="I16" s="88"/>
    </row>
    <row r="17" spans="1:9">
      <c r="A17" s="110" t="s">
        <v>22</v>
      </c>
      <c r="B17" s="96" t="s">
        <v>62</v>
      </c>
      <c r="C17" s="146"/>
      <c r="D17" s="146"/>
      <c r="E17" s="147"/>
      <c r="F17" s="92"/>
      <c r="G17" s="88"/>
      <c r="H17" s="88"/>
      <c r="I17" s="92"/>
    </row>
    <row r="18" spans="1:9">
      <c r="A18" s="148">
        <v>1000</v>
      </c>
      <c r="B18" s="120" t="s">
        <v>16</v>
      </c>
      <c r="C18" s="146"/>
      <c r="D18" s="146"/>
      <c r="E18" s="147"/>
      <c r="F18" s="88"/>
      <c r="G18" s="88"/>
      <c r="H18" s="88"/>
      <c r="I18" s="92"/>
    </row>
    <row r="19" spans="1:9">
      <c r="A19" s="150">
        <v>750</v>
      </c>
      <c r="B19" s="151">
        <v>44258.86</v>
      </c>
      <c r="C19" s="146"/>
      <c r="D19" s="146"/>
      <c r="E19" s="147"/>
      <c r="F19" s="88"/>
      <c r="G19" s="88"/>
      <c r="H19" s="88"/>
      <c r="I19" s="92"/>
    </row>
    <row r="20" spans="1:9">
      <c r="A20" s="150">
        <v>500</v>
      </c>
      <c r="B20" s="151">
        <v>34538.546000000002</v>
      </c>
      <c r="C20" s="146"/>
      <c r="D20" s="146"/>
      <c r="E20" s="147"/>
      <c r="F20" s="88"/>
      <c r="G20" s="88"/>
      <c r="H20" s="88"/>
      <c r="I20" s="92"/>
    </row>
    <row r="21" spans="1:9">
      <c r="A21" s="150">
        <v>250</v>
      </c>
      <c r="B21" s="151">
        <v>16690.321</v>
      </c>
      <c r="C21" s="146"/>
      <c r="D21" s="146"/>
      <c r="E21" s="147"/>
      <c r="F21" s="88"/>
      <c r="G21" s="92"/>
      <c r="H21" s="88"/>
      <c r="I21" s="92"/>
    </row>
    <row r="22" spans="1:9">
      <c r="A22" s="150">
        <v>100</v>
      </c>
      <c r="B22" s="151">
        <v>6522.933</v>
      </c>
      <c r="C22" s="146"/>
      <c r="D22" s="146"/>
      <c r="E22" s="147"/>
      <c r="F22" s="88"/>
      <c r="G22" s="92"/>
      <c r="H22" s="88"/>
      <c r="I22" s="92"/>
    </row>
    <row r="23" spans="1:9">
      <c r="A23" s="150">
        <v>50</v>
      </c>
      <c r="B23" s="151">
        <v>2513.5770000000002</v>
      </c>
      <c r="C23" s="146"/>
      <c r="D23" s="146"/>
      <c r="E23" s="147"/>
      <c r="F23" s="88"/>
      <c r="G23" s="92"/>
      <c r="H23" s="88"/>
      <c r="I23" s="88"/>
    </row>
    <row r="24" spans="1:9">
      <c r="A24" s="150">
        <v>25</v>
      </c>
      <c r="B24" s="151">
        <v>994.84900000000005</v>
      </c>
      <c r="C24" s="146"/>
      <c r="D24" s="146"/>
      <c r="E24" s="147"/>
      <c r="F24" s="88"/>
      <c r="G24" s="92"/>
      <c r="H24" s="88"/>
      <c r="I24" s="88"/>
    </row>
    <row r="25" spans="1:9">
      <c r="A25" s="149">
        <v>10</v>
      </c>
      <c r="B25" s="120" t="s">
        <v>16</v>
      </c>
      <c r="C25" s="88"/>
      <c r="D25" s="146"/>
      <c r="E25" s="147"/>
      <c r="F25" s="88"/>
      <c r="G25" s="88"/>
      <c r="H25" s="88"/>
      <c r="I25" s="88"/>
    </row>
    <row r="26" spans="1:9" ht="15" thickBot="1">
      <c r="A26" s="186">
        <v>5</v>
      </c>
      <c r="B26" s="213" t="s">
        <v>16</v>
      </c>
      <c r="C26" s="153"/>
      <c r="D26" s="154"/>
      <c r="E26" s="155"/>
      <c r="F26" s="88"/>
      <c r="G26" s="88"/>
      <c r="H26" s="88"/>
      <c r="I26" s="88"/>
    </row>
    <row r="27" spans="1:9" ht="15" thickBot="1">
      <c r="A27" s="146"/>
      <c r="B27" s="88"/>
      <c r="G27" s="88"/>
      <c r="H27" s="88"/>
      <c r="I27" s="88"/>
    </row>
    <row r="28" spans="1:9" ht="17" thickBot="1">
      <c r="A28" s="206" t="s">
        <v>61</v>
      </c>
      <c r="B28" s="144"/>
      <c r="C28" s="144"/>
      <c r="D28" s="144"/>
      <c r="E28" s="144"/>
      <c r="F28" s="144"/>
      <c r="G28" s="266"/>
      <c r="H28" s="88"/>
      <c r="I28" s="88"/>
    </row>
    <row r="29" spans="1:9">
      <c r="A29" s="98" t="s">
        <v>31</v>
      </c>
      <c r="B29" s="121" t="s">
        <v>12</v>
      </c>
      <c r="C29" s="121" t="s">
        <v>13</v>
      </c>
      <c r="D29" s="122" t="s">
        <v>71</v>
      </c>
      <c r="E29" s="161"/>
      <c r="F29" s="99"/>
      <c r="G29" s="141"/>
      <c r="H29" s="88"/>
      <c r="I29" s="88"/>
    </row>
    <row r="30" spans="1:9">
      <c r="A30" s="90">
        <v>1</v>
      </c>
      <c r="B30" s="163">
        <v>0.1</v>
      </c>
      <c r="C30" s="164">
        <v>1369860</v>
      </c>
      <c r="D30" s="203">
        <v>14534.108</v>
      </c>
      <c r="E30" s="161"/>
      <c r="F30" s="99"/>
      <c r="G30" s="141"/>
      <c r="H30" s="88"/>
      <c r="I30" s="88"/>
    </row>
    <row r="31" spans="1:9">
      <c r="A31" s="90">
        <v>2</v>
      </c>
      <c r="B31" s="163">
        <v>0.1</v>
      </c>
      <c r="C31" s="164">
        <v>1369860</v>
      </c>
      <c r="D31" s="203">
        <v>12358.359</v>
      </c>
      <c r="E31" s="161"/>
      <c r="F31" s="99"/>
      <c r="G31" s="173"/>
      <c r="H31" s="88"/>
      <c r="I31" s="88"/>
    </row>
    <row r="32" spans="1:9" ht="15" thickBot="1">
      <c r="A32" s="91">
        <v>3</v>
      </c>
      <c r="B32" s="166">
        <v>0.1</v>
      </c>
      <c r="C32" s="167">
        <v>1369860</v>
      </c>
      <c r="D32" s="234">
        <v>12146.772999999999</v>
      </c>
      <c r="E32" s="161"/>
      <c r="F32" s="99"/>
      <c r="G32" s="173"/>
      <c r="H32" s="88"/>
      <c r="I32" s="88"/>
    </row>
    <row r="33" spans="1:9" ht="15" thickBot="1">
      <c r="A33" s="169"/>
      <c r="B33" s="252"/>
      <c r="C33" s="252"/>
      <c r="D33" s="252"/>
      <c r="E33" s="230"/>
      <c r="F33" s="230"/>
      <c r="G33" s="261"/>
      <c r="H33" s="88"/>
      <c r="I33" s="88"/>
    </row>
    <row r="34" spans="1:9">
      <c r="A34" s="98" t="s">
        <v>31</v>
      </c>
      <c r="B34" s="107" t="s">
        <v>14</v>
      </c>
      <c r="C34" s="121" t="s">
        <v>13</v>
      </c>
      <c r="D34" s="95" t="s">
        <v>33</v>
      </c>
      <c r="E34" s="95" t="s">
        <v>34</v>
      </c>
      <c r="F34" s="243" t="s">
        <v>29</v>
      </c>
      <c r="G34" s="232"/>
    </row>
    <row r="35" spans="1:9">
      <c r="A35" s="90">
        <v>1</v>
      </c>
      <c r="B35" s="163">
        <f>(D30-338.5)/61.784</f>
        <v>229.76188009840737</v>
      </c>
      <c r="C35" s="164">
        <v>1369860</v>
      </c>
      <c r="D35" s="174">
        <f>B35/C35</f>
        <v>1.6772654147022861E-4</v>
      </c>
      <c r="E35" s="97" t="s">
        <v>36</v>
      </c>
      <c r="F35" s="175">
        <v>10630</v>
      </c>
      <c r="G35" s="173"/>
    </row>
    <row r="36" spans="1:9">
      <c r="A36" s="90">
        <v>2</v>
      </c>
      <c r="B36" s="163">
        <f>(D31-338.5)/61.784</f>
        <v>194.54646834131816</v>
      </c>
      <c r="C36" s="164">
        <v>1369860</v>
      </c>
      <c r="D36" s="174">
        <f>B36/C36</f>
        <v>1.4201923433147779E-4</v>
      </c>
      <c r="E36" s="97" t="s">
        <v>37</v>
      </c>
      <c r="F36" s="175">
        <v>8753</v>
      </c>
      <c r="G36" s="173"/>
    </row>
    <row r="37" spans="1:9">
      <c r="A37" s="90">
        <v>3</v>
      </c>
      <c r="B37" s="163">
        <f>(D32-338.5)/61.784</f>
        <v>191.12186002848634</v>
      </c>
      <c r="C37" s="164">
        <v>1369860</v>
      </c>
      <c r="D37" s="174">
        <f>B37/C37</f>
        <v>1.395192647631775E-4</v>
      </c>
      <c r="E37" s="97" t="s">
        <v>37</v>
      </c>
      <c r="F37" s="175">
        <v>8753</v>
      </c>
      <c r="G37" s="173"/>
    </row>
    <row r="38" spans="1:9" ht="15" thickBot="1">
      <c r="A38" s="186"/>
      <c r="B38" s="176"/>
      <c r="C38" s="176"/>
      <c r="D38" s="176"/>
      <c r="E38" s="176"/>
      <c r="F38" s="177">
        <f>AVERAGE(F35:F37)</f>
        <v>9378.6666666666661</v>
      </c>
      <c r="G38" s="178" t="s">
        <v>15</v>
      </c>
      <c r="H38" s="88"/>
      <c r="I38" s="88"/>
    </row>
    <row r="39" spans="1:9">
      <c r="A39" s="146"/>
      <c r="B39" s="88"/>
      <c r="C39" s="88"/>
      <c r="D39" s="88"/>
      <c r="E39" s="88"/>
      <c r="F39" s="139"/>
      <c r="G39" s="181"/>
    </row>
    <row r="77" spans="7:9">
      <c r="G77" s="88"/>
      <c r="H77" s="88"/>
      <c r="I77" s="88"/>
    </row>
    <row r="78" spans="7:9">
      <c r="G78" s="88"/>
      <c r="H78" s="88"/>
      <c r="I78" s="88"/>
    </row>
    <row r="79" spans="7:9">
      <c r="G79" s="88"/>
      <c r="H79" s="88"/>
      <c r="I79" s="88"/>
    </row>
    <row r="80" spans="7:9">
      <c r="G80" s="88"/>
      <c r="H80" s="88"/>
      <c r="I80" s="88"/>
    </row>
    <row r="81" spans="1:9">
      <c r="A81" s="88"/>
      <c r="B81" s="88"/>
      <c r="C81" s="88"/>
      <c r="D81" s="88"/>
      <c r="E81" s="88"/>
      <c r="F81" s="88"/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 ht="15" thickBot="1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182" t="s">
        <v>8</v>
      </c>
      <c r="B90" s="95"/>
      <c r="C90" s="95"/>
      <c r="D90" s="95"/>
      <c r="E90" s="95"/>
      <c r="F90" s="95"/>
      <c r="G90" s="122"/>
      <c r="H90" s="88"/>
      <c r="I90" s="88"/>
    </row>
    <row r="91" spans="1:9">
      <c r="A91" s="183" t="s">
        <v>9</v>
      </c>
      <c r="B91" s="95" t="s">
        <v>1</v>
      </c>
      <c r="C91" s="95" t="s">
        <v>2</v>
      </c>
      <c r="D91" s="95" t="s">
        <v>3</v>
      </c>
      <c r="E91" s="95" t="s">
        <v>4</v>
      </c>
      <c r="F91" s="95" t="s">
        <v>5</v>
      </c>
      <c r="G91" s="122" t="s">
        <v>6</v>
      </c>
      <c r="H91" s="88"/>
      <c r="I91" s="88"/>
    </row>
    <row r="92" spans="1:9">
      <c r="A92" s="184">
        <f>(E69+1543.2)/56.973</f>
        <v>27.086514664841243</v>
      </c>
      <c r="B92" s="163">
        <f>A92*15.18</f>
        <v>411.17329261229008</v>
      </c>
      <c r="C92" s="163">
        <v>15.56546</v>
      </c>
      <c r="D92" s="163"/>
      <c r="E92" s="97"/>
      <c r="F92" s="96" t="s">
        <v>10</v>
      </c>
      <c r="G92" s="185">
        <v>970400000000</v>
      </c>
      <c r="H92" s="88"/>
      <c r="I92" s="88"/>
    </row>
    <row r="93" spans="1:9">
      <c r="A93" s="184">
        <f>(E70+1543.2)/56.973</f>
        <v>27.086514664841243</v>
      </c>
      <c r="B93" s="163"/>
      <c r="C93" s="163">
        <f>A93/1000</f>
        <v>2.7086514664841244E-2</v>
      </c>
      <c r="D93" s="97">
        <v>16404.25</v>
      </c>
      <c r="E93" s="97">
        <f>A93/D93</f>
        <v>1.6511888483070694E-3</v>
      </c>
      <c r="F93" s="97"/>
      <c r="G93" s="141"/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32808.5</v>
      </c>
      <c r="E94" s="97">
        <f>A94/D94</f>
        <v>8.2559442415353469E-4</v>
      </c>
      <c r="F94" s="97"/>
      <c r="G94" s="141"/>
      <c r="H94" s="88"/>
      <c r="I94" s="88"/>
    </row>
    <row r="95" spans="1:9">
      <c r="A95" s="184">
        <f>(E72+1543.2)/56.973</f>
        <v>27.086514664841243</v>
      </c>
      <c r="B95" s="163"/>
      <c r="C95" s="163">
        <f>A95/1000</f>
        <v>2.7086514664841244E-2</v>
      </c>
      <c r="D95" s="97">
        <v>65617</v>
      </c>
      <c r="E95" s="97">
        <f>A95/D95</f>
        <v>4.1279721207676735E-4</v>
      </c>
      <c r="F95" s="97"/>
      <c r="G95" s="141"/>
      <c r="H95" s="88"/>
      <c r="I95" s="88"/>
    </row>
    <row r="96" spans="1:9" ht="15" thickBot="1">
      <c r="A96" s="186"/>
      <c r="B96" s="176"/>
      <c r="C96" s="176"/>
      <c r="D96" s="176"/>
      <c r="E96" s="187">
        <f>AVERAGE(E93:E95)</f>
        <v>9.6319349484579053E-4</v>
      </c>
      <c r="F96" s="94" t="s">
        <v>11</v>
      </c>
      <c r="G96" s="188">
        <v>1329000</v>
      </c>
      <c r="H96" s="88"/>
      <c r="I96" s="88"/>
    </row>
    <row r="97" spans="1:9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BD6E-4632-9643-AC7B-50060C2B4991}">
  <dimension ref="A2:I101"/>
  <sheetViews>
    <sheetView topLeftCell="A11" zoomScale="169" zoomScaleNormal="169" workbookViewId="0">
      <selection activeCell="I34" sqref="I34"/>
    </sheetView>
  </sheetViews>
  <sheetFormatPr baseColWidth="10" defaultRowHeight="16"/>
  <cols>
    <col min="1" max="1" width="34" bestFit="1" customWidth="1"/>
    <col min="2" max="2" width="31.33203125" bestFit="1" customWidth="1"/>
    <col min="3" max="3" width="23.83203125" bestFit="1" customWidth="1"/>
    <col min="4" max="4" width="23.6640625" bestFit="1" customWidth="1"/>
    <col min="5" max="5" width="27.33203125" bestFit="1" customWidth="1"/>
    <col min="6" max="6" width="21" bestFit="1" customWidth="1"/>
    <col min="7" max="7" width="20.83203125" bestFit="1" customWidth="1"/>
  </cols>
  <sheetData>
    <row r="2" spans="1:9">
      <c r="A2" s="26" t="s">
        <v>57</v>
      </c>
      <c r="B2" s="27" t="s">
        <v>0</v>
      </c>
      <c r="C2" s="28"/>
      <c r="D2" s="28"/>
      <c r="E2" s="28"/>
      <c r="F2" s="28"/>
      <c r="G2" s="29"/>
      <c r="H2" s="1"/>
      <c r="I2" s="1"/>
    </row>
    <row r="3" spans="1:9" ht="17" thickBot="1">
      <c r="A3" s="30"/>
      <c r="B3" s="28"/>
      <c r="C3" s="28"/>
      <c r="D3" s="28"/>
      <c r="E3" s="28"/>
      <c r="F3" s="31"/>
      <c r="G3" s="31"/>
      <c r="H3" s="1"/>
      <c r="I3" s="1"/>
    </row>
    <row r="4" spans="1:9">
      <c r="A4" s="26" t="s">
        <v>64</v>
      </c>
      <c r="B4" s="28"/>
      <c r="C4" s="28"/>
      <c r="D4" s="28"/>
      <c r="E4" s="28"/>
      <c r="F4" s="25" t="s">
        <v>31</v>
      </c>
      <c r="G4" s="32" t="s">
        <v>58</v>
      </c>
      <c r="I4" s="1"/>
    </row>
    <row r="5" spans="1:9">
      <c r="A5" s="28"/>
      <c r="B5" s="28"/>
      <c r="C5" s="28"/>
      <c r="D5" s="28"/>
      <c r="E5" s="28"/>
      <c r="F5" s="33">
        <v>1</v>
      </c>
      <c r="G5" s="34" t="s">
        <v>19</v>
      </c>
      <c r="I5" s="1"/>
    </row>
    <row r="6" spans="1:9">
      <c r="A6" s="28"/>
      <c r="B6" s="28"/>
      <c r="C6" s="28"/>
      <c r="D6" s="28"/>
      <c r="E6" s="28"/>
      <c r="F6" s="33">
        <v>2</v>
      </c>
      <c r="G6" s="34" t="s">
        <v>19</v>
      </c>
      <c r="I6" s="1"/>
    </row>
    <row r="7" spans="1:9" ht="17" thickBot="1">
      <c r="A7" s="28"/>
      <c r="B7" s="28"/>
      <c r="C7" s="28"/>
      <c r="D7" s="28"/>
      <c r="E7" s="28"/>
      <c r="F7" s="35">
        <v>3</v>
      </c>
      <c r="G7" s="36" t="s">
        <v>19</v>
      </c>
      <c r="I7" s="1"/>
    </row>
    <row r="8" spans="1:9">
      <c r="A8" s="28"/>
      <c r="B8" s="28"/>
      <c r="C8" s="28"/>
      <c r="D8" s="28"/>
      <c r="E8" s="28"/>
      <c r="F8" s="29"/>
      <c r="G8" s="29"/>
      <c r="H8" s="5"/>
      <c r="I8" s="1"/>
    </row>
    <row r="9" spans="1:9">
      <c r="A9" s="28"/>
      <c r="B9" s="28"/>
      <c r="C9" s="28"/>
      <c r="D9" s="28"/>
      <c r="E9" s="28"/>
      <c r="F9" s="29"/>
      <c r="G9" s="29"/>
      <c r="H9" s="5"/>
      <c r="I9" s="1"/>
    </row>
    <row r="10" spans="1:9">
      <c r="A10" s="28"/>
      <c r="B10" s="28"/>
      <c r="C10" s="28"/>
      <c r="D10" s="28"/>
      <c r="E10" s="28"/>
      <c r="F10" s="29"/>
      <c r="G10" s="28"/>
      <c r="H10" s="5"/>
      <c r="I10" s="1"/>
    </row>
    <row r="11" spans="1:9">
      <c r="A11" s="28"/>
      <c r="B11" s="28"/>
      <c r="C11" s="28"/>
      <c r="D11" s="28"/>
      <c r="E11" s="28"/>
      <c r="F11" s="28"/>
      <c r="G11" s="28"/>
      <c r="H11" s="5"/>
      <c r="I11" s="1"/>
    </row>
    <row r="12" spans="1:9" ht="17" thickBot="1">
      <c r="A12" s="28"/>
      <c r="B12" s="28"/>
      <c r="C12" s="28"/>
      <c r="D12" s="28"/>
      <c r="E12" s="28"/>
      <c r="F12" s="28"/>
      <c r="G12" s="28"/>
      <c r="H12" s="5"/>
      <c r="I12" s="1"/>
    </row>
    <row r="13" spans="1:9">
      <c r="A13" s="37" t="s">
        <v>60</v>
      </c>
      <c r="B13" s="51"/>
      <c r="C13" s="51"/>
      <c r="D13" s="51"/>
      <c r="E13" s="47"/>
      <c r="F13" s="28"/>
      <c r="G13" s="28"/>
      <c r="H13" s="5"/>
      <c r="I13" s="1"/>
    </row>
    <row r="14" spans="1:9">
      <c r="A14" s="64" t="s">
        <v>22</v>
      </c>
      <c r="B14" s="63" t="s">
        <v>62</v>
      </c>
      <c r="C14" s="48"/>
      <c r="D14" s="48"/>
      <c r="E14" s="50"/>
      <c r="F14" s="28"/>
      <c r="G14" s="28"/>
      <c r="H14" s="5"/>
      <c r="I14" s="1"/>
    </row>
    <row r="15" spans="1:9">
      <c r="A15" s="40">
        <v>1000</v>
      </c>
      <c r="B15" s="57" t="s">
        <v>16</v>
      </c>
      <c r="C15" s="48"/>
      <c r="D15" s="48"/>
      <c r="E15" s="50"/>
      <c r="F15" s="29"/>
      <c r="G15" s="28"/>
      <c r="H15" s="1"/>
      <c r="I15" s="1"/>
    </row>
    <row r="16" spans="1:9">
      <c r="A16" s="38">
        <v>750</v>
      </c>
      <c r="B16" s="41">
        <v>19576.321</v>
      </c>
      <c r="C16" s="48"/>
      <c r="D16" s="48"/>
      <c r="E16" s="50"/>
      <c r="F16" s="28"/>
      <c r="G16" s="28"/>
      <c r="H16" s="1"/>
      <c r="I16" s="1"/>
    </row>
    <row r="17" spans="1:9">
      <c r="A17" s="42">
        <v>500</v>
      </c>
      <c r="B17" s="43">
        <v>14212.593000000001</v>
      </c>
      <c r="C17" s="48"/>
      <c r="D17" s="48"/>
      <c r="E17" s="50"/>
      <c r="F17" s="29"/>
      <c r="G17" s="28"/>
      <c r="H17" s="1"/>
      <c r="I17" s="5"/>
    </row>
    <row r="18" spans="1:9">
      <c r="A18" s="42">
        <v>250</v>
      </c>
      <c r="B18" s="43">
        <v>7017.0450000000001</v>
      </c>
      <c r="C18" s="48"/>
      <c r="D18" s="48"/>
      <c r="E18" s="50"/>
      <c r="F18" s="28"/>
      <c r="G18" s="28"/>
      <c r="H18" s="1"/>
      <c r="I18" s="5"/>
    </row>
    <row r="19" spans="1:9">
      <c r="A19" s="42">
        <v>100</v>
      </c>
      <c r="B19" s="43">
        <v>2096.8200000000002</v>
      </c>
      <c r="C19" s="48"/>
      <c r="D19" s="48"/>
      <c r="E19" s="50"/>
      <c r="F19" s="28"/>
      <c r="G19" s="28"/>
      <c r="H19" s="1"/>
      <c r="I19" s="5"/>
    </row>
    <row r="20" spans="1:9">
      <c r="A20" s="42">
        <v>50</v>
      </c>
      <c r="B20" s="43">
        <v>729.26300000000003</v>
      </c>
      <c r="C20" s="48"/>
      <c r="D20" s="48"/>
      <c r="E20" s="50"/>
      <c r="F20" s="28"/>
      <c r="G20" s="28"/>
      <c r="H20" s="1"/>
      <c r="I20" s="5"/>
    </row>
    <row r="21" spans="1:9">
      <c r="A21" s="42">
        <v>25</v>
      </c>
      <c r="B21" s="43">
        <v>172.364</v>
      </c>
      <c r="C21" s="48"/>
      <c r="D21" s="48"/>
      <c r="E21" s="50"/>
      <c r="F21" s="28"/>
      <c r="G21" s="29"/>
      <c r="H21" s="1"/>
      <c r="I21" s="5"/>
    </row>
    <row r="22" spans="1:9">
      <c r="A22" s="38">
        <v>10</v>
      </c>
      <c r="B22" s="41" t="s">
        <v>16</v>
      </c>
      <c r="C22" s="48"/>
      <c r="D22" s="48"/>
      <c r="E22" s="50"/>
      <c r="F22" s="28"/>
      <c r="G22" s="29"/>
      <c r="H22" s="1"/>
      <c r="I22" s="5"/>
    </row>
    <row r="23" spans="1:9">
      <c r="A23" s="38">
        <v>5</v>
      </c>
      <c r="B23" s="41" t="s">
        <v>16</v>
      </c>
      <c r="C23" s="48"/>
      <c r="D23" s="48"/>
      <c r="E23" s="50"/>
      <c r="F23" s="28"/>
      <c r="G23" s="29"/>
      <c r="H23" s="1"/>
      <c r="I23" s="1"/>
    </row>
    <row r="24" spans="1:9">
      <c r="A24" s="52"/>
      <c r="B24" s="48"/>
      <c r="C24" s="48"/>
      <c r="D24" s="48"/>
      <c r="E24" s="50"/>
      <c r="F24" s="28"/>
      <c r="G24" s="29"/>
      <c r="H24" s="1"/>
      <c r="I24" s="1"/>
    </row>
    <row r="25" spans="1:9" ht="17" thickBot="1">
      <c r="A25" s="53"/>
      <c r="B25" s="54"/>
      <c r="C25" s="54"/>
      <c r="D25" s="55"/>
      <c r="E25" s="56"/>
      <c r="F25" s="28"/>
      <c r="G25" s="28"/>
      <c r="H25" s="1"/>
      <c r="I25" s="1"/>
    </row>
    <row r="26" spans="1:9" ht="17" thickBot="1">
      <c r="A26" s="28"/>
      <c r="B26" s="28"/>
      <c r="C26" s="28"/>
      <c r="D26" s="31"/>
      <c r="E26" s="31"/>
      <c r="F26" s="28"/>
      <c r="G26" s="28"/>
      <c r="H26" s="1"/>
      <c r="I26" s="1"/>
    </row>
    <row r="27" spans="1:9" ht="17" thickBot="1">
      <c r="A27" s="115" t="s">
        <v>61</v>
      </c>
      <c r="B27" s="215"/>
      <c r="C27" s="215"/>
      <c r="D27" s="215"/>
      <c r="E27" s="119"/>
      <c r="F27" s="119"/>
      <c r="G27" s="45"/>
      <c r="H27" s="1"/>
      <c r="I27" s="1"/>
    </row>
    <row r="28" spans="1:9">
      <c r="A28" s="24" t="s">
        <v>31</v>
      </c>
      <c r="B28" s="219" t="s">
        <v>12</v>
      </c>
      <c r="C28" s="219" t="s">
        <v>13</v>
      </c>
      <c r="D28" s="39" t="s">
        <v>63</v>
      </c>
      <c r="E28" s="214"/>
      <c r="F28" s="40"/>
      <c r="G28" s="58"/>
      <c r="H28" s="1"/>
      <c r="I28" s="1"/>
    </row>
    <row r="29" spans="1:9">
      <c r="A29" s="19"/>
      <c r="B29" s="117"/>
      <c r="C29" s="38"/>
      <c r="D29" s="58"/>
      <c r="E29" s="214"/>
      <c r="F29" s="38"/>
      <c r="G29" s="58"/>
      <c r="H29" s="1"/>
      <c r="I29" s="1"/>
    </row>
    <row r="30" spans="1:9">
      <c r="A30" s="49">
        <v>1</v>
      </c>
      <c r="B30" s="118">
        <v>0.1</v>
      </c>
      <c r="C30" s="44">
        <v>1369860</v>
      </c>
      <c r="D30" s="58">
        <v>30649.555</v>
      </c>
      <c r="E30" s="214"/>
      <c r="F30" s="38"/>
      <c r="G30" s="58"/>
      <c r="H30" s="1"/>
      <c r="I30" s="1"/>
    </row>
    <row r="31" spans="1:9">
      <c r="A31" s="49">
        <v>2</v>
      </c>
      <c r="B31" s="118">
        <v>0.1</v>
      </c>
      <c r="C31" s="44">
        <v>1369860</v>
      </c>
      <c r="D31" s="58">
        <v>43709.233</v>
      </c>
      <c r="E31" s="214"/>
      <c r="F31" s="40"/>
      <c r="G31" s="34"/>
      <c r="H31" s="1"/>
      <c r="I31" s="1"/>
    </row>
    <row r="32" spans="1:9" ht="17" thickBot="1">
      <c r="A32" s="59">
        <v>3</v>
      </c>
      <c r="B32" s="220">
        <v>0.1</v>
      </c>
      <c r="C32" s="60">
        <v>1369860</v>
      </c>
      <c r="D32" s="61">
        <v>29977.969000000001</v>
      </c>
      <c r="E32" s="214"/>
      <c r="F32" s="40"/>
      <c r="G32" s="34"/>
      <c r="H32" s="1"/>
      <c r="I32" s="1"/>
    </row>
    <row r="33" spans="1:9">
      <c r="A33" s="216"/>
      <c r="B33" s="217"/>
      <c r="C33" s="217"/>
      <c r="D33" s="218"/>
      <c r="E33" s="40"/>
      <c r="F33" s="40"/>
      <c r="G33" s="34"/>
      <c r="H33" s="1"/>
      <c r="I33" s="1"/>
    </row>
    <row r="34" spans="1:9" ht="17" thickBot="1">
      <c r="A34" s="221"/>
      <c r="B34" s="222"/>
      <c r="C34" s="223"/>
      <c r="D34" s="223"/>
      <c r="E34" s="223"/>
      <c r="F34" s="223"/>
      <c r="G34" s="224"/>
    </row>
    <row r="35" spans="1:9">
      <c r="A35" s="24" t="s">
        <v>31</v>
      </c>
      <c r="B35" s="21"/>
      <c r="C35" s="225"/>
      <c r="D35" s="226"/>
      <c r="E35" s="226"/>
      <c r="F35" s="226"/>
      <c r="G35" s="227"/>
    </row>
    <row r="36" spans="1:9">
      <c r="A36" s="123"/>
      <c r="B36" s="62" t="s">
        <v>14</v>
      </c>
      <c r="C36" s="116" t="s">
        <v>13</v>
      </c>
      <c r="D36" s="63" t="s">
        <v>33</v>
      </c>
      <c r="E36" s="63" t="s">
        <v>34</v>
      </c>
      <c r="F36" s="244" t="s">
        <v>29</v>
      </c>
      <c r="G36" s="124"/>
    </row>
    <row r="37" spans="1:9">
      <c r="A37" s="125">
        <v>1</v>
      </c>
      <c r="B37" s="118">
        <f>(D30 +696.98)/29.96</f>
        <v>1046.2795393858478</v>
      </c>
      <c r="C37" s="126">
        <v>1369860</v>
      </c>
      <c r="D37" s="127">
        <f>B37/C37</f>
        <v>7.6378574408030584E-4</v>
      </c>
      <c r="E37" s="117">
        <v>0.73980000000000001</v>
      </c>
      <c r="F37" s="128">
        <v>44550</v>
      </c>
      <c r="G37" s="124"/>
    </row>
    <row r="38" spans="1:9">
      <c r="A38" s="125">
        <v>2</v>
      </c>
      <c r="B38" s="118">
        <f>(D31 +696.98)/29.96</f>
        <v>1482.1833444592792</v>
      </c>
      <c r="C38" s="126">
        <v>1369860</v>
      </c>
      <c r="D38" s="127">
        <f t="shared" ref="D38:D39" si="0">B38/C38</f>
        <v>1.0819962218469618E-3</v>
      </c>
      <c r="E38" s="117">
        <v>0.1051</v>
      </c>
      <c r="F38" s="128">
        <v>63310</v>
      </c>
      <c r="G38" s="124"/>
    </row>
    <row r="39" spans="1:9">
      <c r="A39" s="125">
        <v>3</v>
      </c>
      <c r="B39" s="118">
        <f>(D32 +696.98)/29.96</f>
        <v>1023.8634512683578</v>
      </c>
      <c r="C39" s="126">
        <v>1369860</v>
      </c>
      <c r="D39" s="127">
        <f t="shared" si="0"/>
        <v>7.4742196375422146E-4</v>
      </c>
      <c r="E39" s="117">
        <v>7.3010000000000005E-2</v>
      </c>
      <c r="F39" s="128">
        <v>43960</v>
      </c>
      <c r="G39" s="124"/>
    </row>
    <row r="40" spans="1:9">
      <c r="A40" s="123"/>
      <c r="B40" s="117"/>
      <c r="C40" s="117"/>
      <c r="D40" s="129"/>
      <c r="E40" s="117"/>
      <c r="F40" s="130">
        <f>AVERAGE(F37:F39)</f>
        <v>50606.666666666664</v>
      </c>
      <c r="G40" s="131" t="s">
        <v>15</v>
      </c>
      <c r="H40" s="1"/>
      <c r="I40" s="1"/>
    </row>
    <row r="41" spans="1:9" ht="17" thickBot="1">
      <c r="A41" s="132"/>
      <c r="B41" s="133"/>
      <c r="C41" s="133"/>
      <c r="D41" s="134"/>
      <c r="E41" s="133"/>
      <c r="F41" s="135"/>
      <c r="G41" s="136"/>
    </row>
    <row r="79" spans="7:9">
      <c r="G79" s="1"/>
      <c r="H79" s="1"/>
      <c r="I79" s="1"/>
    </row>
    <row r="80" spans="7:9">
      <c r="G80" s="1"/>
      <c r="H80" s="1"/>
      <c r="I80" s="1"/>
    </row>
    <row r="81" spans="1:9">
      <c r="G81" s="1"/>
      <c r="H81" s="1"/>
      <c r="I81" s="1"/>
    </row>
    <row r="82" spans="1:9"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 ht="17" thickBot="1">
      <c r="A91" s="1"/>
      <c r="B91" s="1"/>
      <c r="C91" s="1"/>
      <c r="D91" s="1"/>
      <c r="E91" s="1"/>
      <c r="F91" s="1"/>
      <c r="G91" s="1"/>
      <c r="H91" s="1"/>
      <c r="I91" s="1"/>
    </row>
    <row r="92" spans="1:9" ht="17" thickBot="1">
      <c r="A92" s="8" t="s">
        <v>8</v>
      </c>
      <c r="B92" s="9"/>
      <c r="C92" s="9"/>
      <c r="D92" s="9"/>
      <c r="E92" s="9"/>
      <c r="F92" s="9"/>
      <c r="G92" s="3"/>
      <c r="H92" s="1"/>
      <c r="I92" s="1"/>
    </row>
    <row r="93" spans="1:9">
      <c r="A93" s="2" t="s">
        <v>9</v>
      </c>
      <c r="B93" s="9" t="s">
        <v>1</v>
      </c>
      <c r="C93" s="9" t="s">
        <v>2</v>
      </c>
      <c r="D93" s="9" t="s">
        <v>3</v>
      </c>
      <c r="E93" s="9" t="s">
        <v>4</v>
      </c>
      <c r="F93" s="9" t="s">
        <v>5</v>
      </c>
      <c r="G93" s="3" t="s">
        <v>6</v>
      </c>
      <c r="H93" s="1"/>
      <c r="I93" s="1"/>
    </row>
    <row r="94" spans="1:9">
      <c r="A94" s="10">
        <f>(E71+1543.2)/56.973</f>
        <v>27.086514664841243</v>
      </c>
      <c r="B94" s="11">
        <f>A94*15.18</f>
        <v>411.17329261229008</v>
      </c>
      <c r="C94" s="11">
        <v>15.56546</v>
      </c>
      <c r="D94" s="11"/>
      <c r="E94" s="4"/>
      <c r="F94" s="12" t="s">
        <v>10</v>
      </c>
      <c r="G94" s="17">
        <v>970400000000</v>
      </c>
      <c r="H94" s="1"/>
      <c r="I94" s="1"/>
    </row>
    <row r="95" spans="1:9">
      <c r="A95" s="10">
        <f>(E72+1543.2)/56.973</f>
        <v>27.086514664841243</v>
      </c>
      <c r="B95" s="11"/>
      <c r="C95" s="11">
        <f>A95/1000</f>
        <v>2.7086514664841244E-2</v>
      </c>
      <c r="D95" s="4">
        <v>16404.25</v>
      </c>
      <c r="E95" s="4">
        <f>A95/D95</f>
        <v>1.6511888483070694E-3</v>
      </c>
      <c r="F95" s="4"/>
      <c r="G95" s="13"/>
      <c r="H95" s="1"/>
      <c r="I95" s="1"/>
    </row>
    <row r="96" spans="1:9">
      <c r="A96" s="10">
        <f>(E73+1543.2)/56.973</f>
        <v>27.086514664841243</v>
      </c>
      <c r="B96" s="11"/>
      <c r="C96" s="11">
        <f>A96/1000</f>
        <v>2.7086514664841244E-2</v>
      </c>
      <c r="D96" s="4">
        <v>32808.5</v>
      </c>
      <c r="E96" s="4">
        <f>A96/D96</f>
        <v>8.2559442415353469E-4</v>
      </c>
      <c r="F96" s="4"/>
      <c r="G96" s="13"/>
      <c r="H96" s="1"/>
      <c r="I96" s="1"/>
    </row>
    <row r="97" spans="1:9">
      <c r="A97" s="10">
        <f>(E74+1543.2)/56.973</f>
        <v>27.086514664841243</v>
      </c>
      <c r="B97" s="11"/>
      <c r="C97" s="11">
        <f>A97/1000</f>
        <v>2.7086514664841244E-2</v>
      </c>
      <c r="D97" s="4">
        <v>65617</v>
      </c>
      <c r="E97" s="4">
        <f>A97/D97</f>
        <v>4.1279721207676735E-4</v>
      </c>
      <c r="F97" s="4"/>
      <c r="G97" s="13"/>
      <c r="H97" s="1"/>
      <c r="I97" s="1"/>
    </row>
    <row r="98" spans="1:9" ht="17" thickBot="1">
      <c r="A98" s="6"/>
      <c r="B98" s="7"/>
      <c r="C98" s="7"/>
      <c r="D98" s="7"/>
      <c r="E98" s="14">
        <f>AVERAGE(E95:E97)</f>
        <v>9.6319349484579053E-4</v>
      </c>
      <c r="F98" s="15" t="s">
        <v>11</v>
      </c>
      <c r="G98" s="16">
        <v>1329000</v>
      </c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8B18-3386-F046-A392-F7FC00391E0C}">
  <dimension ref="A2:I99"/>
  <sheetViews>
    <sheetView zoomScale="151" zoomScaleNormal="151" workbookViewId="0">
      <selection activeCell="A32" sqref="A32:F32"/>
    </sheetView>
  </sheetViews>
  <sheetFormatPr baseColWidth="10" defaultRowHeight="14"/>
  <cols>
    <col min="1" max="1" width="21.5" style="89" bestFit="1" customWidth="1"/>
    <col min="2" max="2" width="25.5" style="89" bestFit="1" customWidth="1"/>
    <col min="3" max="3" width="9.1640625" style="89" bestFit="1" customWidth="1"/>
    <col min="4" max="4" width="19.1640625" style="89" bestFit="1" customWidth="1"/>
    <col min="5" max="5" width="22.1640625" style="89" bestFit="1" customWidth="1"/>
    <col min="6" max="6" width="21" style="89" bestFit="1" customWidth="1"/>
    <col min="7" max="7" width="20.83203125" style="89" bestFit="1" customWidth="1"/>
    <col min="8" max="8" width="12.5" style="89" bestFit="1" customWidth="1"/>
    <col min="9" max="16384" width="10.83203125" style="89"/>
  </cols>
  <sheetData>
    <row r="2" spans="1:9">
      <c r="A2" s="137" t="s">
        <v>32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35</v>
      </c>
      <c r="B4" s="88"/>
      <c r="C4" s="88"/>
      <c r="D4" s="88"/>
      <c r="E4" s="98" t="s">
        <v>31</v>
      </c>
      <c r="F4" s="140" t="s">
        <v>58</v>
      </c>
      <c r="I4" s="88"/>
    </row>
    <row r="5" spans="1:9">
      <c r="A5" s="88"/>
      <c r="B5" s="88"/>
      <c r="C5" s="88"/>
      <c r="D5" s="88"/>
      <c r="E5" s="90">
        <v>4</v>
      </c>
      <c r="F5" s="141" t="s">
        <v>18</v>
      </c>
      <c r="I5" s="88"/>
    </row>
    <row r="6" spans="1:9">
      <c r="A6" s="88"/>
      <c r="B6" s="88"/>
      <c r="C6" s="88"/>
      <c r="D6" s="88"/>
      <c r="E6" s="90">
        <v>5</v>
      </c>
      <c r="F6" s="141" t="s">
        <v>18</v>
      </c>
      <c r="I6" s="88"/>
    </row>
    <row r="7" spans="1:9" ht="15" thickBot="1">
      <c r="A7" s="88"/>
      <c r="B7" s="88"/>
      <c r="C7" s="88"/>
      <c r="D7" s="88"/>
      <c r="E7" s="91">
        <v>6</v>
      </c>
      <c r="F7" s="141" t="s">
        <v>18</v>
      </c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5" thickBot="1">
      <c r="D12" s="88"/>
      <c r="E12" s="88"/>
      <c r="F12" s="88"/>
      <c r="G12" s="88"/>
      <c r="H12" s="92"/>
      <c r="I12" s="88"/>
    </row>
    <row r="13" spans="1:9" ht="16">
      <c r="A13" s="206" t="s">
        <v>60</v>
      </c>
      <c r="B13" s="207"/>
      <c r="C13" s="144"/>
      <c r="D13" s="207"/>
      <c r="E13" s="208"/>
      <c r="F13" s="88"/>
      <c r="G13" s="88"/>
      <c r="H13" s="92"/>
      <c r="I13" s="88"/>
    </row>
    <row r="14" spans="1:9">
      <c r="A14" s="202"/>
      <c r="B14" s="88"/>
      <c r="C14" s="146"/>
      <c r="D14" s="146"/>
      <c r="E14" s="147"/>
      <c r="F14" s="88"/>
      <c r="G14" s="88"/>
      <c r="H14" s="92"/>
      <c r="I14" s="88"/>
    </row>
    <row r="15" spans="1:9">
      <c r="A15" s="110" t="s">
        <v>22</v>
      </c>
      <c r="B15" s="96" t="s">
        <v>62</v>
      </c>
      <c r="C15" s="146"/>
      <c r="D15" s="146"/>
      <c r="E15" s="147"/>
      <c r="F15" s="92"/>
      <c r="G15" s="88"/>
      <c r="H15" s="88"/>
      <c r="I15" s="88"/>
    </row>
    <row r="16" spans="1:9">
      <c r="A16" s="148">
        <v>1000</v>
      </c>
      <c r="B16" s="120" t="s">
        <v>16</v>
      </c>
      <c r="C16" s="146"/>
      <c r="D16" s="146"/>
      <c r="E16" s="147"/>
      <c r="F16" s="88"/>
      <c r="G16" s="88"/>
      <c r="H16" s="88"/>
      <c r="I16" s="88"/>
    </row>
    <row r="17" spans="1:9">
      <c r="A17" s="149">
        <v>750</v>
      </c>
      <c r="B17" s="120">
        <v>21294.392</v>
      </c>
      <c r="C17" s="146"/>
      <c r="D17" s="146"/>
      <c r="E17" s="147"/>
      <c r="F17" s="92"/>
      <c r="G17" s="88"/>
      <c r="H17" s="88"/>
      <c r="I17" s="92"/>
    </row>
    <row r="18" spans="1:9">
      <c r="A18" s="149">
        <v>500</v>
      </c>
      <c r="B18" s="120">
        <v>21972.576000000001</v>
      </c>
      <c r="C18" s="146"/>
      <c r="D18" s="146"/>
      <c r="E18" s="147"/>
      <c r="F18" s="88"/>
      <c r="G18" s="88"/>
      <c r="H18" s="88"/>
      <c r="I18" s="92"/>
    </row>
    <row r="19" spans="1:9">
      <c r="A19" s="150">
        <v>250</v>
      </c>
      <c r="B19" s="151">
        <v>19630.141</v>
      </c>
      <c r="C19" s="146"/>
      <c r="D19" s="146"/>
      <c r="E19" s="147"/>
      <c r="F19" s="88"/>
      <c r="G19" s="88"/>
      <c r="H19" s="88"/>
      <c r="I19" s="92"/>
    </row>
    <row r="20" spans="1:9">
      <c r="A20" s="150">
        <v>100</v>
      </c>
      <c r="B20" s="151">
        <v>10829.279</v>
      </c>
      <c r="C20" s="146"/>
      <c r="D20" s="146"/>
      <c r="E20" s="147"/>
      <c r="F20" s="88"/>
      <c r="G20" s="88"/>
      <c r="H20" s="88"/>
      <c r="I20" s="92"/>
    </row>
    <row r="21" spans="1:9">
      <c r="A21" s="150">
        <v>50</v>
      </c>
      <c r="B21" s="151">
        <v>5662.4470000000001</v>
      </c>
      <c r="C21" s="146"/>
      <c r="D21" s="146"/>
      <c r="E21" s="147"/>
      <c r="F21" s="88"/>
      <c r="G21" s="92"/>
      <c r="H21" s="88"/>
      <c r="I21" s="92"/>
    </row>
    <row r="22" spans="1:9">
      <c r="A22" s="150">
        <v>25</v>
      </c>
      <c r="B22" s="151">
        <v>2219.163</v>
      </c>
      <c r="C22" s="146"/>
      <c r="D22" s="146"/>
      <c r="E22" s="147"/>
      <c r="F22" s="88"/>
      <c r="G22" s="92"/>
      <c r="H22" s="88"/>
      <c r="I22" s="92"/>
    </row>
    <row r="23" spans="1:9">
      <c r="A23" s="149">
        <v>10</v>
      </c>
      <c r="B23" s="120" t="s">
        <v>16</v>
      </c>
      <c r="C23" s="146"/>
      <c r="D23" s="146"/>
      <c r="E23" s="147"/>
      <c r="F23" s="88"/>
      <c r="G23" s="92"/>
      <c r="H23" s="88"/>
      <c r="I23" s="88"/>
    </row>
    <row r="24" spans="1:9" ht="15" thickBot="1">
      <c r="A24" s="186">
        <v>5</v>
      </c>
      <c r="B24" s="213" t="s">
        <v>16</v>
      </c>
      <c r="C24" s="154"/>
      <c r="D24" s="154"/>
      <c r="E24" s="155"/>
      <c r="F24" s="88"/>
      <c r="G24" s="92"/>
      <c r="H24" s="88"/>
      <c r="I24" s="88"/>
    </row>
    <row r="25" spans="1:9" ht="15" thickBot="1">
      <c r="A25" s="88"/>
      <c r="B25" s="88"/>
      <c r="C25" s="88"/>
      <c r="F25" s="88"/>
      <c r="G25" s="88"/>
      <c r="H25" s="88"/>
      <c r="I25" s="88"/>
    </row>
    <row r="26" spans="1:9" ht="17" thickBot="1">
      <c r="A26" s="206" t="s">
        <v>61</v>
      </c>
      <c r="B26" s="144"/>
      <c r="C26" s="144"/>
      <c r="D26" s="144"/>
      <c r="E26" s="207"/>
      <c r="F26" s="207"/>
      <c r="G26" s="145"/>
      <c r="H26" s="88"/>
      <c r="I26" s="88"/>
    </row>
    <row r="27" spans="1:9">
      <c r="A27" s="273" t="s">
        <v>31</v>
      </c>
      <c r="B27" s="121" t="s">
        <v>12</v>
      </c>
      <c r="C27" s="121" t="s">
        <v>13</v>
      </c>
      <c r="D27" s="122" t="s">
        <v>71</v>
      </c>
      <c r="E27" s="146"/>
      <c r="F27" s="88"/>
      <c r="G27" s="147"/>
      <c r="H27" s="88"/>
      <c r="I27" s="88"/>
    </row>
    <row r="28" spans="1:9">
      <c r="A28" s="274">
        <v>4</v>
      </c>
      <c r="B28" s="272">
        <v>0.03</v>
      </c>
      <c r="C28" s="272">
        <v>410958</v>
      </c>
      <c r="D28" s="275">
        <v>2869.2339999999999</v>
      </c>
      <c r="E28" s="146"/>
      <c r="F28" s="179"/>
      <c r="G28" s="147"/>
      <c r="H28" s="92"/>
      <c r="I28" s="88"/>
    </row>
    <row r="29" spans="1:9">
      <c r="A29" s="274">
        <v>5</v>
      </c>
      <c r="B29" s="272">
        <v>0.03</v>
      </c>
      <c r="C29" s="272">
        <v>410958</v>
      </c>
      <c r="D29" s="275">
        <v>2927.82</v>
      </c>
      <c r="E29" s="146"/>
      <c r="F29" s="179"/>
      <c r="G29" s="147"/>
      <c r="H29" s="92"/>
      <c r="I29" s="88"/>
    </row>
    <row r="30" spans="1:9" ht="15" thickBot="1">
      <c r="A30" s="276">
        <v>6</v>
      </c>
      <c r="B30" s="277">
        <v>0.03</v>
      </c>
      <c r="C30" s="277">
        <v>410958</v>
      </c>
      <c r="D30" s="278">
        <v>3324.4769999999999</v>
      </c>
      <c r="E30" s="146"/>
      <c r="F30" s="146"/>
      <c r="G30" s="147"/>
      <c r="H30" s="88"/>
      <c r="I30" s="88"/>
    </row>
    <row r="31" spans="1:9" ht="15" thickBot="1">
      <c r="A31" s="105"/>
      <c r="B31" s="88"/>
      <c r="C31" s="88"/>
      <c r="D31" s="88"/>
      <c r="E31" s="88"/>
      <c r="F31" s="88"/>
      <c r="G31" s="147"/>
      <c r="H31" s="88"/>
      <c r="I31" s="88"/>
    </row>
    <row r="32" spans="1:9">
      <c r="A32" s="98" t="s">
        <v>31</v>
      </c>
      <c r="B32" s="107" t="s">
        <v>14</v>
      </c>
      <c r="C32" s="121" t="s">
        <v>13</v>
      </c>
      <c r="D32" s="95" t="s">
        <v>33</v>
      </c>
      <c r="E32" s="95" t="s">
        <v>34</v>
      </c>
      <c r="F32" s="243" t="s">
        <v>29</v>
      </c>
      <c r="G32" s="232"/>
    </row>
    <row r="33" spans="1:9" ht="15">
      <c r="A33" s="90">
        <v>4</v>
      </c>
      <c r="B33" s="164">
        <f>(D28-1720.5)/74.021</f>
        <v>15.519028383837018</v>
      </c>
      <c r="C33" s="164">
        <v>410958</v>
      </c>
      <c r="D33" s="18">
        <f>B33/C33</f>
        <v>3.7763052146051465E-5</v>
      </c>
      <c r="E33" s="97" t="s">
        <v>38</v>
      </c>
      <c r="F33" s="175">
        <v>2501</v>
      </c>
      <c r="G33" s="173"/>
    </row>
    <row r="34" spans="1:9" ht="15">
      <c r="A34" s="90">
        <v>5</v>
      </c>
      <c r="B34" s="164">
        <f t="shared" ref="B34:B35" si="0">(D29-1720.5)/74.021</f>
        <v>16.310506477891412</v>
      </c>
      <c r="C34" s="164">
        <v>410958</v>
      </c>
      <c r="D34" s="18">
        <f>B34/C34</f>
        <v>3.968898641197254E-5</v>
      </c>
      <c r="E34" s="97" t="s">
        <v>38</v>
      </c>
      <c r="F34" s="175">
        <v>2501</v>
      </c>
      <c r="G34" s="173"/>
    </row>
    <row r="35" spans="1:9" ht="15">
      <c r="A35" s="90">
        <v>6</v>
      </c>
      <c r="B35" s="164">
        <f t="shared" si="0"/>
        <v>21.669215492900662</v>
      </c>
      <c r="C35" s="164">
        <v>410958</v>
      </c>
      <c r="D35" s="18">
        <f>B35/C35</f>
        <v>5.2728540368847088E-5</v>
      </c>
      <c r="E35" s="97" t="s">
        <v>39</v>
      </c>
      <c r="F35" s="175">
        <v>3126</v>
      </c>
      <c r="G35" s="173"/>
    </row>
    <row r="36" spans="1:9" ht="15" thickBot="1">
      <c r="A36" s="186"/>
      <c r="B36" s="176"/>
      <c r="C36" s="176"/>
      <c r="D36" s="176"/>
      <c r="E36" s="260"/>
      <c r="F36" s="177">
        <f>AVERAGE(F33:F35)</f>
        <v>2709.3333333333335</v>
      </c>
      <c r="G36" s="178" t="s">
        <v>15</v>
      </c>
    </row>
    <row r="37" spans="1:9">
      <c r="A37" s="88"/>
      <c r="B37" s="88"/>
      <c r="C37" s="88"/>
      <c r="D37" s="88"/>
      <c r="E37" s="139"/>
      <c r="F37" s="181"/>
      <c r="G37" s="146"/>
    </row>
    <row r="38" spans="1:9">
      <c r="A38" s="146"/>
      <c r="B38" s="88"/>
      <c r="C38" s="88"/>
      <c r="D38" s="88"/>
      <c r="E38" s="88"/>
      <c r="F38" s="88"/>
      <c r="G38" s="88"/>
      <c r="H38" s="88"/>
      <c r="I38" s="88"/>
    </row>
    <row r="39" spans="1:9">
      <c r="A39" s="88"/>
      <c r="B39" s="146"/>
      <c r="C39" s="146"/>
      <c r="D39" s="146"/>
      <c r="E39" s="146"/>
      <c r="F39" s="146"/>
      <c r="G39" s="146"/>
    </row>
    <row r="40" spans="1:9">
      <c r="A40" s="270"/>
      <c r="B40" s="146"/>
      <c r="C40" s="146"/>
      <c r="D40" s="146"/>
      <c r="E40" s="146"/>
      <c r="F40" s="146"/>
      <c r="G40" s="146"/>
    </row>
    <row r="41" spans="1:9" ht="15">
      <c r="A41" s="146"/>
      <c r="B41" s="146"/>
      <c r="C41" s="146"/>
      <c r="D41" s="271"/>
      <c r="E41" s="1"/>
      <c r="F41" s="146"/>
      <c r="G41" s="146"/>
    </row>
    <row r="42" spans="1:9" ht="15">
      <c r="A42" s="146"/>
      <c r="B42" s="146"/>
      <c r="C42" s="146"/>
      <c r="D42" s="271"/>
      <c r="E42" s="1"/>
      <c r="F42" s="146"/>
      <c r="G42" s="146"/>
    </row>
    <row r="43" spans="1:9" ht="15">
      <c r="A43" s="146"/>
      <c r="B43" s="146"/>
      <c r="C43" s="146"/>
      <c r="D43" s="271"/>
      <c r="E43" s="1"/>
      <c r="F43" s="146"/>
      <c r="G43" s="146"/>
    </row>
    <row r="44" spans="1:9">
      <c r="A44" s="146"/>
      <c r="B44" s="146"/>
      <c r="C44" s="146"/>
      <c r="D44" s="146"/>
      <c r="E44" s="146"/>
      <c r="F44" s="146"/>
      <c r="G44" s="146"/>
    </row>
    <row r="56" spans="1:1">
      <c r="A56" s="88"/>
    </row>
    <row r="57" spans="1:1">
      <c r="A57" s="88"/>
    </row>
    <row r="58" spans="1:1">
      <c r="A58" s="88"/>
    </row>
    <row r="59" spans="1:1">
      <c r="A59" s="88"/>
    </row>
    <row r="60" spans="1:1">
      <c r="A60" s="88"/>
    </row>
    <row r="61" spans="1:1">
      <c r="A61" s="88"/>
    </row>
    <row r="62" spans="1:1">
      <c r="A62" s="88"/>
    </row>
    <row r="77" spans="7:9">
      <c r="G77" s="88"/>
      <c r="H77" s="88"/>
      <c r="I77" s="88"/>
    </row>
    <row r="78" spans="7:9">
      <c r="G78" s="88"/>
      <c r="H78" s="88"/>
      <c r="I78" s="88"/>
    </row>
    <row r="79" spans="7:9">
      <c r="G79" s="88"/>
      <c r="H79" s="88"/>
      <c r="I79" s="88"/>
    </row>
    <row r="80" spans="7:9">
      <c r="G80" s="88"/>
      <c r="H80" s="88"/>
      <c r="I80" s="88"/>
    </row>
    <row r="81" spans="1:9">
      <c r="A81" s="88"/>
      <c r="B81" s="88"/>
      <c r="C81" s="88"/>
      <c r="D81" s="88"/>
      <c r="E81" s="88"/>
      <c r="F81" s="88"/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 ht="15" thickBot="1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88"/>
      <c r="B90" s="95"/>
      <c r="C90" s="95"/>
      <c r="D90" s="95"/>
      <c r="E90" s="95"/>
      <c r="F90" s="95"/>
      <c r="G90" s="122"/>
      <c r="H90" s="88"/>
      <c r="I90" s="88"/>
    </row>
    <row r="91" spans="1:9">
      <c r="A91" s="88"/>
      <c r="B91" s="95" t="s">
        <v>1</v>
      </c>
      <c r="C91" s="95" t="s">
        <v>2</v>
      </c>
      <c r="D91" s="95" t="s">
        <v>3</v>
      </c>
      <c r="E91" s="95" t="s">
        <v>4</v>
      </c>
      <c r="F91" s="95" t="s">
        <v>5</v>
      </c>
      <c r="G91" s="122" t="s">
        <v>6</v>
      </c>
      <c r="H91" s="88"/>
      <c r="I91" s="88"/>
    </row>
    <row r="92" spans="1:9">
      <c r="A92" s="88" t="s">
        <v>7</v>
      </c>
      <c r="B92" s="163" t="e">
        <f>#REF!*15.18</f>
        <v>#REF!</v>
      </c>
      <c r="C92" s="163">
        <v>15.56546</v>
      </c>
      <c r="D92" s="163"/>
      <c r="E92" s="97"/>
      <c r="F92" s="96" t="s">
        <v>10</v>
      </c>
      <c r="G92" s="185">
        <v>970400000000</v>
      </c>
      <c r="H92" s="88"/>
      <c r="I92" s="88"/>
    </row>
    <row r="93" spans="1:9">
      <c r="A93" s="97" t="s">
        <v>66</v>
      </c>
      <c r="B93" s="163"/>
      <c r="C93" s="163" t="e">
        <f>#REF!/1000</f>
        <v>#REF!</v>
      </c>
      <c r="D93" s="97">
        <v>16404.25</v>
      </c>
      <c r="E93" s="97" t="e">
        <f>#REF!/D93</f>
        <v>#REF!</v>
      </c>
      <c r="F93" s="97"/>
      <c r="G93" s="141"/>
      <c r="H93" s="88"/>
      <c r="I93" s="88"/>
    </row>
    <row r="94" spans="1:9">
      <c r="A94" s="97" t="s">
        <v>67</v>
      </c>
      <c r="B94" s="163"/>
      <c r="C94" s="163" t="e">
        <f>#REF!/1000</f>
        <v>#REF!</v>
      </c>
      <c r="D94" s="97">
        <v>32808.5</v>
      </c>
      <c r="E94" s="97" t="e">
        <f>#REF!/D94</f>
        <v>#REF!</v>
      </c>
      <c r="F94" s="97"/>
      <c r="G94" s="141"/>
      <c r="H94" s="88"/>
      <c r="I94" s="88"/>
    </row>
    <row r="95" spans="1:9" ht="15" thickBot="1">
      <c r="A95" s="176" t="s">
        <v>68</v>
      </c>
      <c r="B95" s="163"/>
      <c r="C95" s="163" t="e">
        <f>#REF!/1000</f>
        <v>#REF!</v>
      </c>
      <c r="D95" s="97">
        <v>65617</v>
      </c>
      <c r="E95" s="97" t="e">
        <f>#REF!/D95</f>
        <v>#REF!</v>
      </c>
      <c r="F95" s="97"/>
      <c r="G95" s="141"/>
      <c r="H95" s="88"/>
      <c r="I95" s="88"/>
    </row>
    <row r="96" spans="1:9" ht="15" thickBot="1">
      <c r="A96" s="88"/>
      <c r="B96" s="176"/>
      <c r="C96" s="176"/>
      <c r="D96" s="176"/>
      <c r="E96" s="187" t="e">
        <f>AVERAGE(E93:E95)</f>
        <v>#REF!</v>
      </c>
      <c r="F96" s="94" t="s">
        <v>11</v>
      </c>
      <c r="G96" s="188">
        <v>1329000</v>
      </c>
      <c r="H96" s="88"/>
      <c r="I96" s="88"/>
    </row>
    <row r="97" spans="1:9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815B-5545-294F-B79D-9A225DA16721}">
  <dimension ref="A2:I99"/>
  <sheetViews>
    <sheetView zoomScale="151" zoomScaleNormal="151" workbookViewId="0">
      <selection activeCell="G35" sqref="G35"/>
    </sheetView>
  </sheetViews>
  <sheetFormatPr baseColWidth="10" defaultRowHeight="14"/>
  <cols>
    <col min="1" max="1" width="30.33203125" style="89" bestFit="1" customWidth="1"/>
    <col min="2" max="2" width="25.5" style="89" bestFit="1" customWidth="1"/>
    <col min="3" max="3" width="9.1640625" style="89" bestFit="1" customWidth="1"/>
    <col min="4" max="4" width="19.1640625" style="89" bestFit="1" customWidth="1"/>
    <col min="5" max="5" width="22.1640625" style="89" bestFit="1" customWidth="1"/>
    <col min="6" max="6" width="21" style="89" bestFit="1" customWidth="1"/>
    <col min="7" max="7" width="20.83203125" style="89" bestFit="1" customWidth="1"/>
    <col min="8" max="8" width="12.5" style="89" bestFit="1" customWidth="1"/>
    <col min="9" max="16384" width="10.83203125" style="89"/>
  </cols>
  <sheetData>
    <row r="2" spans="1:9">
      <c r="A2" s="137" t="s">
        <v>32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35</v>
      </c>
      <c r="B4" s="88"/>
      <c r="C4" s="88"/>
      <c r="D4" s="88"/>
      <c r="E4" s="88"/>
      <c r="F4" s="98" t="s">
        <v>31</v>
      </c>
      <c r="G4" s="140" t="s">
        <v>58</v>
      </c>
      <c r="I4" s="88"/>
    </row>
    <row r="5" spans="1:9">
      <c r="A5" s="88"/>
      <c r="B5" s="88"/>
      <c r="C5" s="88"/>
      <c r="D5" s="88"/>
      <c r="E5" s="88"/>
      <c r="F5" s="90">
        <v>14</v>
      </c>
      <c r="G5" s="141" t="s">
        <v>21</v>
      </c>
      <c r="I5" s="88"/>
    </row>
    <row r="6" spans="1:9">
      <c r="A6" s="88"/>
      <c r="B6" s="88"/>
      <c r="C6" s="88"/>
      <c r="D6" s="88"/>
      <c r="E6" s="88"/>
      <c r="F6" s="90">
        <v>15</v>
      </c>
      <c r="G6" s="141" t="s">
        <v>21</v>
      </c>
      <c r="I6" s="88"/>
    </row>
    <row r="7" spans="1:9" ht="15" thickBot="1">
      <c r="A7" s="88"/>
      <c r="B7" s="88"/>
      <c r="C7" s="88"/>
      <c r="D7" s="88"/>
      <c r="E7" s="88"/>
      <c r="F7" s="91">
        <v>16</v>
      </c>
      <c r="G7" s="142" t="s">
        <v>21</v>
      </c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 ht="15" thickBot="1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6">
      <c r="A12" s="206" t="s">
        <v>60</v>
      </c>
      <c r="B12" s="207"/>
      <c r="C12" s="144"/>
      <c r="D12" s="207"/>
      <c r="E12" s="208"/>
      <c r="F12" s="88"/>
      <c r="G12" s="88"/>
      <c r="H12" s="92"/>
      <c r="I12" s="88"/>
    </row>
    <row r="13" spans="1:9">
      <c r="A13" s="202"/>
      <c r="B13" s="88"/>
      <c r="C13" s="146"/>
      <c r="D13" s="88"/>
      <c r="E13" s="209"/>
      <c r="F13" s="88"/>
      <c r="G13" s="88"/>
      <c r="H13" s="92"/>
      <c r="I13" s="88"/>
    </row>
    <row r="14" spans="1:9">
      <c r="A14" s="110" t="s">
        <v>22</v>
      </c>
      <c r="B14" s="96" t="s">
        <v>62</v>
      </c>
      <c r="C14" s="146"/>
      <c r="D14" s="146"/>
      <c r="E14" s="147"/>
      <c r="F14" s="88"/>
      <c r="G14" s="88"/>
      <c r="H14" s="92"/>
      <c r="I14" s="88"/>
    </row>
    <row r="15" spans="1:9">
      <c r="A15" s="148">
        <v>1000</v>
      </c>
      <c r="B15" s="120" t="s">
        <v>16</v>
      </c>
      <c r="C15" s="146"/>
      <c r="D15" s="146"/>
      <c r="E15" s="147"/>
      <c r="F15" s="92"/>
      <c r="G15" s="88"/>
      <c r="H15" s="88"/>
      <c r="I15" s="88"/>
    </row>
    <row r="16" spans="1:9">
      <c r="A16" s="149">
        <v>750</v>
      </c>
      <c r="B16" s="120">
        <v>26720.705999999998</v>
      </c>
      <c r="C16" s="146"/>
      <c r="D16" s="146"/>
      <c r="E16" s="147"/>
      <c r="F16" s="88"/>
      <c r="G16" s="88"/>
      <c r="H16" s="88"/>
      <c r="I16" s="88"/>
    </row>
    <row r="17" spans="1:9">
      <c r="A17" s="149">
        <v>500</v>
      </c>
      <c r="B17" s="120">
        <v>33805.148999999998</v>
      </c>
      <c r="C17" s="146"/>
      <c r="D17" s="146"/>
      <c r="E17" s="147"/>
      <c r="F17" s="92"/>
      <c r="G17" s="88"/>
      <c r="H17" s="88"/>
      <c r="I17" s="92"/>
    </row>
    <row r="18" spans="1:9">
      <c r="A18" s="150">
        <v>250</v>
      </c>
      <c r="B18" s="151">
        <v>27555.048999999999</v>
      </c>
      <c r="C18" s="146"/>
      <c r="D18" s="146"/>
      <c r="E18" s="147"/>
      <c r="F18" s="88"/>
      <c r="G18" s="88"/>
      <c r="H18" s="88"/>
      <c r="I18" s="92"/>
    </row>
    <row r="19" spans="1:9">
      <c r="A19" s="150">
        <v>100</v>
      </c>
      <c r="B19" s="151">
        <v>11456.087</v>
      </c>
      <c r="C19" s="146"/>
      <c r="D19" s="146"/>
      <c r="E19" s="147"/>
      <c r="F19" s="88"/>
      <c r="G19" s="88"/>
      <c r="H19" s="88"/>
      <c r="I19" s="92"/>
    </row>
    <row r="20" spans="1:9">
      <c r="A20" s="150">
        <v>50</v>
      </c>
      <c r="B20" s="151">
        <v>5491.4470000000001</v>
      </c>
      <c r="C20" s="146"/>
      <c r="D20" s="146"/>
      <c r="E20" s="147"/>
      <c r="F20" s="88"/>
      <c r="G20" s="88"/>
      <c r="H20" s="88"/>
      <c r="I20" s="92"/>
    </row>
    <row r="21" spans="1:9">
      <c r="A21" s="150">
        <v>25</v>
      </c>
      <c r="B21" s="151">
        <v>2445.4059999999999</v>
      </c>
      <c r="C21" s="146"/>
      <c r="D21" s="146"/>
      <c r="E21" s="147"/>
      <c r="F21" s="88"/>
      <c r="G21" s="92"/>
      <c r="H21" s="88"/>
      <c r="I21" s="92"/>
    </row>
    <row r="22" spans="1:9">
      <c r="A22" s="149">
        <v>10</v>
      </c>
      <c r="B22" s="120" t="s">
        <v>16</v>
      </c>
      <c r="C22" s="146"/>
      <c r="D22" s="146"/>
      <c r="E22" s="147"/>
      <c r="F22" s="88"/>
      <c r="G22" s="92"/>
      <c r="H22" s="88"/>
      <c r="I22" s="92"/>
    </row>
    <row r="23" spans="1:9" ht="15" thickBot="1">
      <c r="A23" s="186">
        <v>5</v>
      </c>
      <c r="B23" s="213" t="s">
        <v>16</v>
      </c>
      <c r="C23" s="154"/>
      <c r="D23" s="154"/>
      <c r="E23" s="155"/>
      <c r="F23" s="88"/>
      <c r="G23" s="92"/>
      <c r="H23" s="88"/>
      <c r="I23" s="88"/>
    </row>
    <row r="24" spans="1:9" ht="15" thickBot="1">
      <c r="A24" s="146"/>
      <c r="B24" s="88"/>
      <c r="F24" s="88"/>
      <c r="G24" s="92"/>
      <c r="H24" s="88"/>
      <c r="I24" s="88"/>
    </row>
    <row r="25" spans="1:9" ht="17" thickBot="1">
      <c r="A25" s="206" t="s">
        <v>61</v>
      </c>
      <c r="B25" s="144"/>
      <c r="C25" s="144"/>
      <c r="D25" s="144"/>
      <c r="E25" s="144"/>
      <c r="F25" s="207"/>
      <c r="G25" s="208"/>
      <c r="H25" s="88"/>
      <c r="I25" s="88"/>
    </row>
    <row r="26" spans="1:9">
      <c r="A26" s="273" t="s">
        <v>31</v>
      </c>
      <c r="B26" s="121" t="s">
        <v>12</v>
      </c>
      <c r="C26" s="121" t="s">
        <v>13</v>
      </c>
      <c r="D26" s="122" t="s">
        <v>71</v>
      </c>
      <c r="E26" s="161"/>
      <c r="F26" s="97"/>
      <c r="G26" s="141"/>
      <c r="H26" s="88"/>
      <c r="I26" s="88"/>
    </row>
    <row r="27" spans="1:9">
      <c r="A27" s="90">
        <v>14</v>
      </c>
      <c r="B27" s="163">
        <v>0.05</v>
      </c>
      <c r="C27" s="164">
        <v>684930</v>
      </c>
      <c r="D27" s="162">
        <v>6023.1459999999997</v>
      </c>
      <c r="E27" s="161"/>
      <c r="F27" s="99"/>
      <c r="G27" s="162"/>
      <c r="H27" s="88"/>
      <c r="I27" s="88"/>
    </row>
    <row r="28" spans="1:9">
      <c r="A28" s="90">
        <v>15</v>
      </c>
      <c r="B28" s="163">
        <v>0.05</v>
      </c>
      <c r="C28" s="164">
        <v>684930</v>
      </c>
      <c r="D28" s="203">
        <v>4255.6189999999997</v>
      </c>
      <c r="E28" s="161"/>
      <c r="F28" s="99"/>
      <c r="G28" s="203"/>
      <c r="H28" s="88"/>
      <c r="I28" s="88"/>
    </row>
    <row r="29" spans="1:9" ht="15" thickBot="1">
      <c r="A29" s="91">
        <v>16</v>
      </c>
      <c r="B29" s="166">
        <v>0.05</v>
      </c>
      <c r="C29" s="167">
        <v>684930</v>
      </c>
      <c r="D29" s="234">
        <v>4626.2049999999999</v>
      </c>
      <c r="E29" s="161"/>
      <c r="F29" s="99"/>
      <c r="G29" s="203"/>
      <c r="H29" s="88"/>
      <c r="I29" s="88"/>
    </row>
    <row r="30" spans="1:9" ht="15" thickBot="1">
      <c r="A30" s="169"/>
      <c r="B30" s="252"/>
      <c r="C30" s="252"/>
      <c r="D30" s="252"/>
      <c r="E30" s="230"/>
      <c r="F30" s="230"/>
      <c r="G30" s="261"/>
      <c r="H30" s="88"/>
      <c r="I30" s="88"/>
    </row>
    <row r="31" spans="1:9">
      <c r="A31" s="98" t="s">
        <v>31</v>
      </c>
      <c r="B31" s="107" t="s">
        <v>14</v>
      </c>
      <c r="C31" s="121" t="s">
        <v>13</v>
      </c>
      <c r="D31" s="95" t="s">
        <v>33</v>
      </c>
      <c r="E31" s="95" t="s">
        <v>34</v>
      </c>
      <c r="F31" s="243" t="s">
        <v>29</v>
      </c>
      <c r="G31" s="232"/>
      <c r="H31" s="88"/>
      <c r="I31" s="88"/>
    </row>
    <row r="32" spans="1:9">
      <c r="A32" s="90">
        <v>14</v>
      </c>
      <c r="B32" s="163">
        <f>(D27+56.137)/110.99</f>
        <v>54.773249842328134</v>
      </c>
      <c r="C32" s="164">
        <v>684930</v>
      </c>
      <c r="D32" s="174">
        <f>B32/C32</f>
        <v>7.996912070186462E-5</v>
      </c>
      <c r="E32" s="97" t="s">
        <v>40</v>
      </c>
      <c r="F32" s="175">
        <v>5002</v>
      </c>
      <c r="G32" s="173"/>
    </row>
    <row r="33" spans="1:9">
      <c r="A33" s="90">
        <v>15</v>
      </c>
      <c r="B33" s="163">
        <f>(D28+56.137)/110.99</f>
        <v>38.848148481845207</v>
      </c>
      <c r="C33" s="164">
        <v>684930</v>
      </c>
      <c r="D33" s="174">
        <f>B33/C33</f>
        <v>5.6718421564021445E-5</v>
      </c>
      <c r="E33" s="97" t="s">
        <v>41</v>
      </c>
      <c r="F33" s="175">
        <v>3751</v>
      </c>
      <c r="G33" s="173"/>
    </row>
    <row r="34" spans="1:9">
      <c r="A34" s="90">
        <v>16</v>
      </c>
      <c r="B34" s="163">
        <f>(D29+56.137)/110.99</f>
        <v>42.18706189746824</v>
      </c>
      <c r="C34" s="164">
        <v>684930</v>
      </c>
      <c r="D34" s="174">
        <f>B34/C34</f>
        <v>6.1593245875444562E-5</v>
      </c>
      <c r="E34" s="97" t="s">
        <v>41</v>
      </c>
      <c r="F34" s="175">
        <v>3751</v>
      </c>
      <c r="G34" s="173"/>
    </row>
    <row r="35" spans="1:9" ht="15" thickBot="1">
      <c r="A35" s="204"/>
      <c r="B35" s="176"/>
      <c r="C35" s="176"/>
      <c r="D35" s="176"/>
      <c r="E35" s="176"/>
      <c r="F35" s="177">
        <f>AVERAGE(F32:F34)</f>
        <v>4168</v>
      </c>
      <c r="G35" s="178" t="s">
        <v>15</v>
      </c>
    </row>
    <row r="36" spans="1:9">
      <c r="A36" s="146"/>
      <c r="B36" s="88"/>
      <c r="C36" s="88"/>
      <c r="D36" s="88"/>
      <c r="E36" s="88"/>
      <c r="F36" s="139"/>
      <c r="G36" s="181"/>
    </row>
    <row r="38" spans="1:9">
      <c r="B38" s="88"/>
      <c r="C38" s="88"/>
      <c r="D38" s="88"/>
      <c r="E38" s="88"/>
      <c r="F38" s="88"/>
      <c r="G38" s="88"/>
      <c r="H38" s="88"/>
      <c r="I38" s="88"/>
    </row>
    <row r="77" spans="7:9">
      <c r="G77" s="88"/>
      <c r="H77" s="88"/>
      <c r="I77" s="88"/>
    </row>
    <row r="78" spans="7:9">
      <c r="G78" s="88"/>
      <c r="H78" s="88"/>
      <c r="I78" s="88"/>
    </row>
    <row r="79" spans="7:9">
      <c r="G79" s="88"/>
      <c r="H79" s="88"/>
      <c r="I79" s="88"/>
    </row>
    <row r="80" spans="7:9">
      <c r="G80" s="88"/>
      <c r="H80" s="88"/>
      <c r="I80" s="88"/>
    </row>
    <row r="81" spans="1:9">
      <c r="A81" s="88"/>
      <c r="B81" s="88"/>
      <c r="C81" s="88"/>
      <c r="D81" s="88"/>
      <c r="E81" s="88"/>
      <c r="F81" s="88"/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 ht="15" thickBot="1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182" t="s">
        <v>8</v>
      </c>
      <c r="B90" s="95"/>
      <c r="C90" s="95"/>
      <c r="D90" s="95"/>
      <c r="E90" s="95"/>
      <c r="F90" s="95"/>
      <c r="G90" s="122"/>
      <c r="H90" s="88"/>
      <c r="I90" s="88"/>
    </row>
    <row r="91" spans="1:9">
      <c r="A91" s="183" t="s">
        <v>9</v>
      </c>
      <c r="B91" s="95" t="s">
        <v>1</v>
      </c>
      <c r="C91" s="95" t="s">
        <v>2</v>
      </c>
      <c r="D91" s="95" t="s">
        <v>3</v>
      </c>
      <c r="E91" s="95" t="s">
        <v>4</v>
      </c>
      <c r="F91" s="95" t="s">
        <v>5</v>
      </c>
      <c r="G91" s="122" t="s">
        <v>6</v>
      </c>
      <c r="H91" s="88"/>
      <c r="I91" s="88"/>
    </row>
    <row r="92" spans="1:9">
      <c r="A92" s="184">
        <f>(E69+1543.2)/56.973</f>
        <v>27.086514664841243</v>
      </c>
      <c r="B92" s="163">
        <f>A92*15.18</f>
        <v>411.17329261229008</v>
      </c>
      <c r="C92" s="163">
        <v>15.56546</v>
      </c>
      <c r="D92" s="163"/>
      <c r="E92" s="97"/>
      <c r="F92" s="96" t="s">
        <v>10</v>
      </c>
      <c r="G92" s="185">
        <v>970400000000</v>
      </c>
      <c r="H92" s="88"/>
      <c r="I92" s="88"/>
    </row>
    <row r="93" spans="1:9">
      <c r="A93" s="184">
        <f>(E70+1543.2)/56.973</f>
        <v>27.086514664841243</v>
      </c>
      <c r="B93" s="163"/>
      <c r="C93" s="163">
        <f>A93/1000</f>
        <v>2.7086514664841244E-2</v>
      </c>
      <c r="D93" s="97">
        <v>16404.25</v>
      </c>
      <c r="E93" s="97">
        <f>A93/D93</f>
        <v>1.6511888483070694E-3</v>
      </c>
      <c r="F93" s="97"/>
      <c r="G93" s="141"/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32808.5</v>
      </c>
      <c r="E94" s="97">
        <f>A94/D94</f>
        <v>8.2559442415353469E-4</v>
      </c>
      <c r="F94" s="97"/>
      <c r="G94" s="141"/>
      <c r="H94" s="88"/>
      <c r="I94" s="88"/>
    </row>
    <row r="95" spans="1:9">
      <c r="A95" s="184">
        <f>(E72+1543.2)/56.973</f>
        <v>27.086514664841243</v>
      </c>
      <c r="B95" s="163"/>
      <c r="C95" s="163">
        <f>A95/1000</f>
        <v>2.7086514664841244E-2</v>
      </c>
      <c r="D95" s="97">
        <v>65617</v>
      </c>
      <c r="E95" s="97">
        <f>A95/D95</f>
        <v>4.1279721207676735E-4</v>
      </c>
      <c r="F95" s="97"/>
      <c r="G95" s="141"/>
      <c r="H95" s="88"/>
      <c r="I95" s="88"/>
    </row>
    <row r="96" spans="1:9" ht="15" thickBot="1">
      <c r="A96" s="186"/>
      <c r="B96" s="176"/>
      <c r="C96" s="176"/>
      <c r="D96" s="176"/>
      <c r="E96" s="187">
        <f>AVERAGE(E93:E95)</f>
        <v>9.6319349484579053E-4</v>
      </c>
      <c r="F96" s="94" t="s">
        <v>11</v>
      </c>
      <c r="G96" s="188">
        <v>1329000</v>
      </c>
      <c r="H96" s="88"/>
      <c r="I96" s="88"/>
    </row>
    <row r="97" spans="1:9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0EC9-92BD-964A-97B4-437F617BA7F8}">
  <dimension ref="A2:H100"/>
  <sheetViews>
    <sheetView zoomScale="129" zoomScaleNormal="129" workbookViewId="0">
      <selection activeCell="A34" sqref="A34:F34"/>
    </sheetView>
  </sheetViews>
  <sheetFormatPr baseColWidth="10" defaultRowHeight="14"/>
  <cols>
    <col min="1" max="1" width="31" style="89" bestFit="1" customWidth="1"/>
    <col min="2" max="2" width="26.1640625" style="89" bestFit="1" customWidth="1"/>
    <col min="3" max="3" width="14.83203125" style="89" bestFit="1" customWidth="1"/>
    <col min="4" max="4" width="24.83203125" style="89" bestFit="1" customWidth="1"/>
    <col min="5" max="5" width="19.83203125" style="89" bestFit="1" customWidth="1"/>
    <col min="6" max="6" width="21" style="89" bestFit="1" customWidth="1"/>
    <col min="7" max="7" width="18.5" style="89" bestFit="1" customWidth="1"/>
    <col min="8" max="16384" width="10.83203125" style="89"/>
  </cols>
  <sheetData>
    <row r="2" spans="1:8">
      <c r="A2" s="137" t="s">
        <v>42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47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8">
      <c r="A5" s="88"/>
      <c r="B5" s="88"/>
      <c r="C5" s="88"/>
      <c r="D5" s="88"/>
      <c r="E5" s="88"/>
      <c r="F5" s="90">
        <v>1</v>
      </c>
      <c r="G5" s="141" t="s">
        <v>20</v>
      </c>
      <c r="H5" s="88"/>
    </row>
    <row r="6" spans="1:8">
      <c r="A6" s="88"/>
      <c r="B6" s="88"/>
      <c r="C6" s="88"/>
      <c r="D6" s="88"/>
      <c r="E6" s="88"/>
      <c r="F6" s="90">
        <v>2</v>
      </c>
      <c r="G6" s="141" t="s">
        <v>20</v>
      </c>
      <c r="H6" s="88"/>
    </row>
    <row r="7" spans="1:8" ht="15" thickBot="1">
      <c r="A7" s="88"/>
      <c r="B7" s="88"/>
      <c r="C7" s="88"/>
      <c r="D7" s="88"/>
      <c r="E7" s="88"/>
      <c r="F7" s="91">
        <v>3</v>
      </c>
      <c r="G7" s="142" t="s">
        <v>20</v>
      </c>
      <c r="H7" s="88"/>
    </row>
    <row r="8" spans="1:8">
      <c r="A8" s="88"/>
      <c r="B8" s="88"/>
      <c r="C8" s="88"/>
      <c r="D8" s="88"/>
      <c r="E8" s="88"/>
      <c r="F8" s="92"/>
      <c r="G8" s="92"/>
      <c r="H8" s="88"/>
    </row>
    <row r="9" spans="1:8">
      <c r="A9" s="88"/>
      <c r="B9" s="88"/>
      <c r="C9" s="88"/>
      <c r="D9" s="88"/>
      <c r="E9" s="88"/>
      <c r="F9" s="92"/>
      <c r="G9" s="92"/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C12" s="146"/>
      <c r="D12" s="88"/>
      <c r="E12" s="88"/>
      <c r="F12" s="88"/>
      <c r="G12" s="92"/>
      <c r="H12" s="88"/>
    </row>
    <row r="13" spans="1:8">
      <c r="C13" s="146"/>
      <c r="D13" s="88"/>
      <c r="E13" s="88"/>
      <c r="F13" s="88"/>
      <c r="G13" s="92"/>
      <c r="H13" s="88"/>
    </row>
    <row r="14" spans="1:8" ht="16">
      <c r="A14" s="205" t="s">
        <v>60</v>
      </c>
      <c r="B14" s="88"/>
      <c r="C14" s="146"/>
      <c r="D14" s="146"/>
      <c r="E14" s="146"/>
      <c r="F14" s="88"/>
      <c r="G14" s="92"/>
      <c r="H14" s="88"/>
    </row>
    <row r="15" spans="1:8" ht="15" thickBot="1">
      <c r="A15" s="146"/>
      <c r="B15" s="88"/>
      <c r="C15" s="146"/>
      <c r="D15" s="146"/>
      <c r="E15" s="146"/>
      <c r="F15" s="92"/>
      <c r="G15" s="88"/>
      <c r="H15" s="88"/>
    </row>
    <row r="16" spans="1:8">
      <c r="A16" s="104" t="s">
        <v>22</v>
      </c>
      <c r="B16" s="95" t="s">
        <v>62</v>
      </c>
      <c r="C16" s="144"/>
      <c r="D16" s="144"/>
      <c r="E16" s="145"/>
      <c r="F16" s="88"/>
      <c r="G16" s="88"/>
      <c r="H16" s="88"/>
    </row>
    <row r="17" spans="1:8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</row>
    <row r="18" spans="1:8">
      <c r="A18" s="149">
        <v>750</v>
      </c>
      <c r="B18" s="120">
        <v>48208.99</v>
      </c>
      <c r="C18" s="146"/>
      <c r="D18" s="146"/>
      <c r="E18" s="147"/>
      <c r="F18" s="88"/>
      <c r="G18" s="88"/>
      <c r="H18" s="92"/>
    </row>
    <row r="19" spans="1:8">
      <c r="A19" s="149">
        <v>500</v>
      </c>
      <c r="B19" s="120">
        <v>40140.031999999999</v>
      </c>
      <c r="C19" s="146"/>
      <c r="D19" s="146"/>
      <c r="E19" s="147"/>
      <c r="F19" s="88"/>
      <c r="G19" s="88"/>
      <c r="H19" s="92"/>
    </row>
    <row r="20" spans="1:8">
      <c r="A20" s="149">
        <v>250</v>
      </c>
      <c r="B20" s="120">
        <v>33432.161</v>
      </c>
      <c r="C20" s="146"/>
      <c r="D20" s="146"/>
      <c r="E20" s="147"/>
      <c r="F20" s="88"/>
      <c r="G20" s="88"/>
      <c r="H20" s="92"/>
    </row>
    <row r="21" spans="1:8">
      <c r="A21" s="150">
        <v>100</v>
      </c>
      <c r="B21" s="151">
        <v>20656.413</v>
      </c>
      <c r="C21" s="146"/>
      <c r="D21" s="146"/>
      <c r="E21" s="147"/>
      <c r="F21" s="88"/>
      <c r="G21" s="88"/>
      <c r="H21" s="92"/>
    </row>
    <row r="22" spans="1:8">
      <c r="A22" s="150">
        <v>50</v>
      </c>
      <c r="B22" s="151">
        <v>10967.572</v>
      </c>
      <c r="C22" s="146"/>
      <c r="D22" s="146"/>
      <c r="E22" s="147"/>
      <c r="F22" s="88"/>
      <c r="G22" s="88"/>
      <c r="H22" s="92"/>
    </row>
    <row r="23" spans="1:8">
      <c r="A23" s="150">
        <v>25</v>
      </c>
      <c r="B23" s="151">
        <v>4149.1750000000002</v>
      </c>
      <c r="C23" s="146"/>
      <c r="D23" s="146"/>
      <c r="E23" s="147"/>
      <c r="F23" s="88"/>
      <c r="G23" s="88"/>
      <c r="H23" s="92"/>
    </row>
    <row r="24" spans="1:8">
      <c r="A24" s="150">
        <v>10</v>
      </c>
      <c r="B24" s="151">
        <v>1171.0619999999999</v>
      </c>
      <c r="C24" s="146"/>
      <c r="D24" s="146"/>
      <c r="E24" s="147"/>
      <c r="F24" s="88"/>
      <c r="G24" s="88"/>
      <c r="H24" s="92"/>
    </row>
    <row r="25" spans="1:8">
      <c r="A25" s="150">
        <v>5</v>
      </c>
      <c r="B25" s="151">
        <v>1174.82</v>
      </c>
      <c r="C25" s="88"/>
      <c r="D25" s="146"/>
      <c r="E25" s="147"/>
      <c r="F25" s="88"/>
      <c r="G25" s="88"/>
      <c r="H25" s="88"/>
    </row>
    <row r="26" spans="1:8" ht="15" thickBot="1">
      <c r="A26" s="152"/>
      <c r="B26" s="153"/>
      <c r="C26" s="153"/>
      <c r="D26" s="154"/>
      <c r="E26" s="155"/>
      <c r="F26" s="88"/>
      <c r="G26" s="88"/>
      <c r="H26" s="88"/>
    </row>
    <row r="27" spans="1:8" ht="15" thickBot="1">
      <c r="H27" s="88"/>
    </row>
    <row r="28" spans="1:8" ht="17" thickBot="1">
      <c r="A28" s="206" t="s">
        <v>61</v>
      </c>
      <c r="B28" s="144"/>
      <c r="C28" s="144"/>
      <c r="D28" s="144"/>
      <c r="E28" s="144"/>
      <c r="F28" s="207"/>
      <c r="G28" s="208"/>
      <c r="H28" s="88"/>
    </row>
    <row r="29" spans="1:8">
      <c r="A29" s="273" t="s">
        <v>31</v>
      </c>
      <c r="B29" s="121" t="s">
        <v>12</v>
      </c>
      <c r="C29" s="121" t="s">
        <v>13</v>
      </c>
      <c r="D29" s="122" t="s">
        <v>72</v>
      </c>
      <c r="E29" s="161"/>
      <c r="F29" s="99"/>
      <c r="G29" s="141"/>
    </row>
    <row r="30" spans="1:8">
      <c r="A30" s="90">
        <v>1</v>
      </c>
      <c r="B30" s="267">
        <v>3.3000000000000002E-2</v>
      </c>
      <c r="C30" s="164">
        <v>452053.8</v>
      </c>
      <c r="D30" s="203">
        <v>1806.8910000000001</v>
      </c>
      <c r="E30" s="161"/>
      <c r="F30" s="99"/>
      <c r="G30" s="141"/>
    </row>
    <row r="31" spans="1:8" ht="15" thickBot="1">
      <c r="A31" s="91">
        <v>2</v>
      </c>
      <c r="B31" s="268">
        <v>3.3000000000000002E-2</v>
      </c>
      <c r="C31" s="167">
        <v>452053.8</v>
      </c>
      <c r="D31" s="234">
        <v>3567.2460000000001</v>
      </c>
      <c r="E31" s="161"/>
      <c r="F31" s="99"/>
      <c r="G31" s="203"/>
    </row>
    <row r="32" spans="1:8">
      <c r="A32" s="280">
        <v>3</v>
      </c>
      <c r="B32" s="279">
        <v>3.3000000000000002E-2</v>
      </c>
      <c r="C32" s="235">
        <v>452053.8</v>
      </c>
      <c r="D32" s="236">
        <v>2299.79</v>
      </c>
      <c r="E32" s="99"/>
      <c r="F32" s="99"/>
      <c r="G32" s="203"/>
    </row>
    <row r="33" spans="1:8" ht="15" thickBot="1">
      <c r="A33" s="233"/>
      <c r="B33" s="230"/>
      <c r="C33" s="230"/>
      <c r="D33" s="230"/>
      <c r="E33" s="230"/>
      <c r="F33" s="230"/>
      <c r="G33" s="240"/>
    </row>
    <row r="34" spans="1:8">
      <c r="A34" s="98" t="s">
        <v>31</v>
      </c>
      <c r="B34" s="107" t="s">
        <v>14</v>
      </c>
      <c r="C34" s="121" t="s">
        <v>13</v>
      </c>
      <c r="D34" s="95" t="s">
        <v>33</v>
      </c>
      <c r="E34" s="95" t="s">
        <v>34</v>
      </c>
      <c r="F34" s="243" t="s">
        <v>29</v>
      </c>
      <c r="G34" s="160"/>
    </row>
    <row r="35" spans="1:8">
      <c r="A35" s="90">
        <v>1</v>
      </c>
      <c r="B35" s="163">
        <f>(D30+485.44)/213.4</f>
        <v>10.741944704779756</v>
      </c>
      <c r="C35" s="164">
        <v>452053.8</v>
      </c>
      <c r="D35" s="174">
        <f>B35/C35</f>
        <v>2.3762536018455672E-5</v>
      </c>
      <c r="E35" s="97" t="s">
        <v>43</v>
      </c>
      <c r="F35" s="175">
        <v>1137</v>
      </c>
      <c r="G35" s="173"/>
    </row>
    <row r="36" spans="1:8">
      <c r="A36" s="90">
        <v>2</v>
      </c>
      <c r="B36" s="163">
        <f>(D31+485.44)/213.4</f>
        <v>18.991030927835052</v>
      </c>
      <c r="C36" s="164">
        <v>452053.8</v>
      </c>
      <c r="D36" s="174">
        <f>B36/C36</f>
        <v>4.2010554778734419E-5</v>
      </c>
      <c r="E36" s="97" t="s">
        <v>44</v>
      </c>
      <c r="F36" s="175">
        <v>2274</v>
      </c>
      <c r="G36" s="173"/>
    </row>
    <row r="37" spans="1:8">
      <c r="A37" s="90">
        <v>3</v>
      </c>
      <c r="B37" s="163">
        <f>(D32+485.44)/213.4</f>
        <v>13.051686972820994</v>
      </c>
      <c r="C37" s="164">
        <v>452053.8</v>
      </c>
      <c r="D37" s="174">
        <f>B37/C37</f>
        <v>2.8871977124893085E-5</v>
      </c>
      <c r="E37" s="97" t="s">
        <v>45</v>
      </c>
      <c r="F37" s="175">
        <v>1705</v>
      </c>
      <c r="G37" s="173"/>
      <c r="H37" s="180"/>
    </row>
    <row r="38" spans="1:8" ht="15" thickBot="1">
      <c r="A38" s="204"/>
      <c r="B38" s="176"/>
      <c r="C38" s="176"/>
      <c r="D38" s="176"/>
      <c r="E38" s="176"/>
      <c r="F38" s="177">
        <f>AVERAGE(F35:F37)</f>
        <v>1705.3333333333333</v>
      </c>
      <c r="G38" s="178" t="s">
        <v>15</v>
      </c>
    </row>
    <row r="39" spans="1:8">
      <c r="A39" s="88"/>
    </row>
    <row r="78" spans="7:8">
      <c r="G78" s="88"/>
      <c r="H78" s="88"/>
    </row>
    <row r="79" spans="7:8">
      <c r="G79" s="88"/>
      <c r="H79" s="88"/>
    </row>
    <row r="80" spans="7:8">
      <c r="G80" s="88"/>
      <c r="H80" s="88"/>
    </row>
    <row r="81" spans="1:8"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>
      <c r="A88" s="88"/>
      <c r="B88" s="88"/>
      <c r="C88" s="88"/>
      <c r="D88" s="88"/>
      <c r="E88" s="88"/>
      <c r="F88" s="88"/>
      <c r="G88" s="88"/>
      <c r="H88" s="88"/>
    </row>
    <row r="89" spans="1:8">
      <c r="A89" s="88"/>
      <c r="B89" s="88"/>
      <c r="C89" s="88"/>
      <c r="D89" s="88"/>
      <c r="E89" s="88"/>
      <c r="F89" s="88"/>
      <c r="G89" s="88"/>
      <c r="H89" s="88"/>
    </row>
    <row r="90" spans="1:8" ht="15" thickBot="1">
      <c r="A90" s="88"/>
      <c r="B90" s="88"/>
      <c r="C90" s="88"/>
      <c r="D90" s="88"/>
      <c r="E90" s="88"/>
      <c r="F90" s="88"/>
      <c r="G90" s="88"/>
      <c r="H90" s="88"/>
    </row>
    <row r="91" spans="1:8" ht="15" thickBot="1">
      <c r="A91" s="182" t="s">
        <v>8</v>
      </c>
      <c r="B91" s="95"/>
      <c r="C91" s="95"/>
      <c r="D91" s="95"/>
      <c r="E91" s="95"/>
      <c r="F91" s="95"/>
      <c r="G91" s="88"/>
      <c r="H91" s="88"/>
    </row>
    <row r="92" spans="1:8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88"/>
      <c r="H92" s="88"/>
    </row>
    <row r="93" spans="1:8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88"/>
      <c r="H94" s="88"/>
    </row>
    <row r="95" spans="1:8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88"/>
      <c r="H95" s="88"/>
    </row>
    <row r="96" spans="1:8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88"/>
      <c r="H96" s="88"/>
    </row>
    <row r="97" spans="1:8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A99" s="88"/>
      <c r="B99" s="88"/>
      <c r="C99" s="88"/>
      <c r="D99" s="88"/>
      <c r="E99" s="88"/>
      <c r="F99" s="88"/>
      <c r="G99" s="88"/>
      <c r="H99" s="88"/>
    </row>
    <row r="100" spans="1:8">
      <c r="A100" s="88"/>
      <c r="B100" s="88"/>
      <c r="C100" s="88"/>
      <c r="D100" s="88"/>
      <c r="E100" s="88"/>
      <c r="F100" s="88"/>
      <c r="G100" s="88"/>
      <c r="H100" s="88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873B-78F4-BB4F-AF6B-3E3F8808D439}">
  <dimension ref="A2:H99"/>
  <sheetViews>
    <sheetView zoomScale="129" zoomScaleNormal="129" workbookViewId="0">
      <selection activeCell="A35" sqref="A35:F35"/>
    </sheetView>
  </sheetViews>
  <sheetFormatPr baseColWidth="10" defaultRowHeight="14"/>
  <cols>
    <col min="1" max="1" width="31" style="89" bestFit="1" customWidth="1"/>
    <col min="2" max="2" width="26.1640625" style="89" bestFit="1" customWidth="1"/>
    <col min="3" max="3" width="15.5" style="89" bestFit="1" customWidth="1"/>
    <col min="4" max="4" width="24.83203125" style="89" bestFit="1" customWidth="1"/>
    <col min="5" max="5" width="19.83203125" style="89" bestFit="1" customWidth="1"/>
    <col min="6" max="6" width="21" style="89" bestFit="1" customWidth="1"/>
    <col min="7" max="7" width="18.5" style="89" bestFit="1" customWidth="1"/>
    <col min="8" max="16384" width="10.83203125" style="89"/>
  </cols>
  <sheetData>
    <row r="2" spans="1:8">
      <c r="A2" s="137" t="s">
        <v>42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47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8">
      <c r="A5" s="88"/>
      <c r="B5" s="88"/>
      <c r="C5" s="88"/>
      <c r="D5" s="88"/>
      <c r="E5" s="88"/>
      <c r="F5" s="90">
        <v>4</v>
      </c>
      <c r="G5" s="141" t="s">
        <v>18</v>
      </c>
      <c r="H5" s="88"/>
    </row>
    <row r="6" spans="1:8">
      <c r="A6" s="88"/>
      <c r="B6" s="88"/>
      <c r="C6" s="88"/>
      <c r="D6" s="88"/>
      <c r="E6" s="88"/>
      <c r="F6" s="90">
        <v>5</v>
      </c>
      <c r="G6" s="141" t="s">
        <v>18</v>
      </c>
      <c r="H6" s="88"/>
    </row>
    <row r="7" spans="1:8" ht="15" thickBot="1">
      <c r="A7" s="88"/>
      <c r="B7" s="88"/>
      <c r="C7" s="88"/>
      <c r="D7" s="88"/>
      <c r="E7" s="88"/>
      <c r="F7" s="91">
        <v>6</v>
      </c>
      <c r="G7" s="142" t="s">
        <v>18</v>
      </c>
      <c r="H7" s="88"/>
    </row>
    <row r="8" spans="1:8">
      <c r="A8" s="88"/>
      <c r="B8" s="88"/>
      <c r="C8" s="88"/>
      <c r="D8" s="88"/>
      <c r="E8" s="88"/>
      <c r="F8" s="92"/>
      <c r="G8" s="92"/>
      <c r="H8" s="88"/>
    </row>
    <row r="9" spans="1:8">
      <c r="A9" s="88"/>
      <c r="B9" s="88"/>
      <c r="C9" s="88"/>
      <c r="D9" s="88"/>
      <c r="E9" s="88"/>
      <c r="F9" s="92"/>
      <c r="G9" s="92"/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D12" s="88"/>
      <c r="E12" s="88"/>
      <c r="F12" s="88"/>
      <c r="G12" s="92"/>
      <c r="H12" s="88"/>
    </row>
    <row r="13" spans="1:8" ht="15" thickBot="1">
      <c r="D13" s="88"/>
      <c r="E13" s="88"/>
      <c r="F13" s="88"/>
      <c r="G13" s="92"/>
      <c r="H13" s="88"/>
    </row>
    <row r="14" spans="1:8" ht="16">
      <c r="A14" s="206" t="s">
        <v>60</v>
      </c>
      <c r="B14" s="207"/>
      <c r="C14" s="144"/>
      <c r="D14" s="144"/>
      <c r="E14" s="145"/>
      <c r="F14" s="88"/>
      <c r="G14" s="92"/>
      <c r="H14" s="88"/>
    </row>
    <row r="15" spans="1:8">
      <c r="A15" s="202"/>
      <c r="B15" s="88"/>
      <c r="C15" s="146"/>
      <c r="D15" s="146"/>
      <c r="E15" s="147"/>
      <c r="F15" s="92"/>
      <c r="G15" s="88"/>
      <c r="H15" s="88"/>
    </row>
    <row r="16" spans="1:8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</row>
    <row r="17" spans="1:8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</row>
    <row r="18" spans="1:8">
      <c r="A18" s="149">
        <v>750</v>
      </c>
      <c r="B18" s="120">
        <v>49263.203000000001</v>
      </c>
      <c r="C18" s="146"/>
      <c r="D18" s="146"/>
      <c r="E18" s="147"/>
      <c r="F18" s="88"/>
      <c r="G18" s="88"/>
      <c r="H18" s="92"/>
    </row>
    <row r="19" spans="1:8">
      <c r="A19" s="149">
        <v>500</v>
      </c>
      <c r="B19" s="120">
        <v>49691.182000000001</v>
      </c>
      <c r="C19" s="146"/>
      <c r="D19" s="146"/>
      <c r="E19" s="147"/>
      <c r="F19" s="88"/>
      <c r="G19" s="88"/>
      <c r="H19" s="92"/>
    </row>
    <row r="20" spans="1:8">
      <c r="A20" s="150">
        <v>250</v>
      </c>
      <c r="B20" s="151">
        <v>38210.375</v>
      </c>
      <c r="C20" s="146"/>
      <c r="D20" s="146"/>
      <c r="E20" s="147"/>
      <c r="F20" s="88"/>
      <c r="G20" s="88"/>
      <c r="H20" s="92"/>
    </row>
    <row r="21" spans="1:8">
      <c r="A21" s="150">
        <v>100</v>
      </c>
      <c r="B21" s="151">
        <v>17800.685000000001</v>
      </c>
      <c r="C21" s="146"/>
      <c r="D21" s="146"/>
      <c r="E21" s="147"/>
      <c r="F21" s="88"/>
      <c r="G21" s="88"/>
      <c r="H21" s="92"/>
    </row>
    <row r="22" spans="1:8">
      <c r="A22" s="150">
        <v>50</v>
      </c>
      <c r="B22" s="151">
        <v>8831.652</v>
      </c>
      <c r="C22" s="146"/>
      <c r="D22" s="146"/>
      <c r="E22" s="147"/>
      <c r="F22" s="88"/>
      <c r="G22" s="88"/>
      <c r="H22" s="92"/>
    </row>
    <row r="23" spans="1:8">
      <c r="A23" s="150">
        <v>25</v>
      </c>
      <c r="B23" s="151">
        <v>4030.3470000000002</v>
      </c>
      <c r="C23" s="146"/>
      <c r="D23" s="146"/>
      <c r="E23" s="147"/>
      <c r="F23" s="88"/>
      <c r="G23" s="88"/>
      <c r="H23" s="92"/>
    </row>
    <row r="24" spans="1:8">
      <c r="A24" s="150">
        <v>10</v>
      </c>
      <c r="B24" s="151">
        <v>1407.4059999999999</v>
      </c>
      <c r="C24" s="146"/>
      <c r="D24" s="146"/>
      <c r="E24" s="147"/>
      <c r="F24" s="88"/>
      <c r="G24" s="88"/>
      <c r="H24" s="92"/>
    </row>
    <row r="25" spans="1:8">
      <c r="A25" s="150">
        <v>5</v>
      </c>
      <c r="B25" s="151">
        <v>1174.82</v>
      </c>
      <c r="C25" s="88"/>
      <c r="D25" s="146"/>
      <c r="E25" s="147"/>
      <c r="F25" s="88"/>
      <c r="G25" s="88"/>
      <c r="H25" s="88"/>
    </row>
    <row r="26" spans="1:8">
      <c r="A26" s="202"/>
      <c r="B26" s="88"/>
      <c r="C26" s="88"/>
      <c r="D26" s="146"/>
      <c r="E26" s="147"/>
      <c r="F26" s="88"/>
      <c r="G26" s="88"/>
      <c r="H26" s="88"/>
    </row>
    <row r="27" spans="1:8" ht="15" thickBot="1">
      <c r="A27" s="201"/>
      <c r="B27" s="154"/>
      <c r="C27" s="154"/>
      <c r="D27" s="154"/>
      <c r="E27" s="155"/>
      <c r="G27" s="88"/>
      <c r="H27" s="88"/>
    </row>
    <row r="28" spans="1:8" ht="15" thickBot="1">
      <c r="H28" s="88"/>
    </row>
    <row r="29" spans="1:8" ht="17" thickBot="1">
      <c r="A29" s="206" t="s">
        <v>61</v>
      </c>
      <c r="B29" s="144"/>
      <c r="C29" s="144"/>
      <c r="D29" s="144"/>
      <c r="E29" s="144"/>
      <c r="F29" s="144"/>
      <c r="G29" s="145"/>
      <c r="H29" s="88"/>
    </row>
    <row r="30" spans="1:8">
      <c r="A30" s="273" t="s">
        <v>31</v>
      </c>
      <c r="B30" s="121" t="s">
        <v>12</v>
      </c>
      <c r="C30" s="121" t="s">
        <v>13</v>
      </c>
      <c r="D30" s="122" t="s">
        <v>72</v>
      </c>
      <c r="E30" s="161"/>
      <c r="F30" s="99"/>
      <c r="G30" s="141"/>
      <c r="H30" s="88"/>
    </row>
    <row r="31" spans="1:8">
      <c r="A31" s="90">
        <v>4</v>
      </c>
      <c r="B31" s="267">
        <v>0.03</v>
      </c>
      <c r="C31" s="164">
        <v>410958</v>
      </c>
      <c r="D31" s="203">
        <v>874.74900000000002</v>
      </c>
      <c r="E31" s="161"/>
      <c r="F31" s="99"/>
      <c r="G31" s="141"/>
      <c r="H31" s="88"/>
    </row>
    <row r="32" spans="1:8">
      <c r="A32" s="90">
        <v>5</v>
      </c>
      <c r="B32" s="267">
        <v>0.03</v>
      </c>
      <c r="C32" s="164">
        <v>410958</v>
      </c>
      <c r="D32" s="203">
        <v>2859.79</v>
      </c>
      <c r="E32" s="161"/>
      <c r="F32" s="99"/>
      <c r="G32" s="203"/>
      <c r="H32" s="88"/>
    </row>
    <row r="33" spans="1:8" ht="15" thickBot="1">
      <c r="A33" s="91">
        <v>6</v>
      </c>
      <c r="B33" s="268">
        <v>0.03</v>
      </c>
      <c r="C33" s="167">
        <v>410958</v>
      </c>
      <c r="D33" s="234">
        <v>2054.7190000000001</v>
      </c>
      <c r="E33" s="161"/>
      <c r="F33" s="99"/>
      <c r="G33" s="203"/>
      <c r="H33" s="88"/>
    </row>
    <row r="34" spans="1:8" ht="15" thickBot="1">
      <c r="A34" s="169"/>
      <c r="B34" s="252"/>
      <c r="C34" s="252"/>
      <c r="D34" s="252"/>
      <c r="E34" s="230"/>
      <c r="F34" s="230"/>
      <c r="G34" s="240"/>
    </row>
    <row r="35" spans="1:8">
      <c r="A35" s="98" t="s">
        <v>31</v>
      </c>
      <c r="B35" s="107" t="s">
        <v>14</v>
      </c>
      <c r="C35" s="121" t="s">
        <v>13</v>
      </c>
      <c r="D35" s="95" t="s">
        <v>33</v>
      </c>
      <c r="E35" s="95" t="s">
        <v>34</v>
      </c>
      <c r="F35" s="243" t="s">
        <v>29</v>
      </c>
      <c r="G35" s="232"/>
    </row>
    <row r="36" spans="1:8">
      <c r="A36" s="90">
        <v>4</v>
      </c>
      <c r="B36" s="163">
        <f>(D31-685.93)/153.04</f>
        <v>1.2337885520125462</v>
      </c>
      <c r="C36" s="164">
        <v>410958</v>
      </c>
      <c r="D36" s="174">
        <f>B36/C36</f>
        <v>3.0022254147931082E-6</v>
      </c>
      <c r="E36" s="97" t="s">
        <v>43</v>
      </c>
      <c r="F36" s="175">
        <v>0</v>
      </c>
      <c r="G36" s="173"/>
    </row>
    <row r="37" spans="1:8">
      <c r="A37" s="90">
        <v>5</v>
      </c>
      <c r="B37" s="163">
        <f>(D32-685.93)/153.04</f>
        <v>14.204521693674858</v>
      </c>
      <c r="C37" s="164">
        <v>410958</v>
      </c>
      <c r="D37" s="174">
        <f>B37/C37</f>
        <v>3.4564412162982248E-5</v>
      </c>
      <c r="E37" s="97" t="s">
        <v>45</v>
      </c>
      <c r="F37" s="175">
        <v>1705</v>
      </c>
      <c r="G37" s="173"/>
    </row>
    <row r="38" spans="1:8">
      <c r="A38" s="90">
        <v>6</v>
      </c>
      <c r="B38" s="163">
        <f>(D33-685.93)/153.04</f>
        <v>8.9439950339780463</v>
      </c>
      <c r="C38" s="164">
        <v>410958</v>
      </c>
      <c r="D38" s="174">
        <f>B38/C38</f>
        <v>2.1763769129638665E-5</v>
      </c>
      <c r="E38" s="97" t="s">
        <v>43</v>
      </c>
      <c r="F38" s="175">
        <v>1137</v>
      </c>
      <c r="G38" s="173"/>
      <c r="H38" s="88"/>
    </row>
    <row r="39" spans="1:8" ht="15" thickBot="1">
      <c r="A39" s="204"/>
      <c r="B39" s="176"/>
      <c r="C39" s="176"/>
      <c r="D39" s="176"/>
      <c r="E39" s="176"/>
      <c r="F39" s="177">
        <f>AVERAGE(F37:F38)</f>
        <v>1421</v>
      </c>
      <c r="G39" s="178" t="s">
        <v>15</v>
      </c>
    </row>
    <row r="40" spans="1:8">
      <c r="A40" s="146"/>
      <c r="B40" s="88"/>
      <c r="C40" s="88"/>
      <c r="D40" s="88"/>
      <c r="E40" s="88"/>
      <c r="F40" s="139"/>
      <c r="G40" s="181"/>
    </row>
    <row r="77" spans="7:8">
      <c r="G77" s="88"/>
      <c r="H77" s="88"/>
    </row>
    <row r="78" spans="7:8">
      <c r="G78" s="88"/>
      <c r="H78" s="88"/>
    </row>
    <row r="79" spans="7:8">
      <c r="G79" s="88"/>
      <c r="H79" s="88"/>
    </row>
    <row r="80" spans="7:8">
      <c r="G80" s="88"/>
      <c r="H80" s="88"/>
    </row>
    <row r="81" spans="1:8">
      <c r="A81" s="88"/>
      <c r="B81" s="88"/>
      <c r="C81" s="88"/>
      <c r="D81" s="88"/>
      <c r="E81" s="88"/>
      <c r="F81" s="88"/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>
      <c r="A88" s="88"/>
      <c r="B88" s="88"/>
      <c r="C88" s="88"/>
      <c r="D88" s="88"/>
      <c r="E88" s="88"/>
      <c r="F88" s="88"/>
      <c r="G88" s="88"/>
      <c r="H88" s="88"/>
    </row>
    <row r="89" spans="1:8" ht="15" thickBot="1">
      <c r="A89" s="88"/>
      <c r="B89" s="88"/>
      <c r="C89" s="88"/>
      <c r="D89" s="88"/>
      <c r="E89" s="88"/>
      <c r="F89" s="88"/>
      <c r="G89" s="88"/>
      <c r="H89" s="88"/>
    </row>
    <row r="90" spans="1:8" ht="15" thickBot="1">
      <c r="A90" s="182" t="s">
        <v>8</v>
      </c>
      <c r="B90" s="95"/>
      <c r="C90" s="95"/>
      <c r="D90" s="95"/>
      <c r="E90" s="95"/>
      <c r="F90" s="95"/>
      <c r="G90" s="88"/>
      <c r="H90" s="88"/>
    </row>
    <row r="91" spans="1:8">
      <c r="A91" s="183" t="s">
        <v>9</v>
      </c>
      <c r="B91" s="95" t="s">
        <v>1</v>
      </c>
      <c r="C91" s="95" t="s">
        <v>2</v>
      </c>
      <c r="D91" s="95" t="s">
        <v>3</v>
      </c>
      <c r="E91" s="95" t="s">
        <v>4</v>
      </c>
      <c r="F91" s="95" t="s">
        <v>5</v>
      </c>
      <c r="G91" s="88"/>
      <c r="H91" s="88"/>
    </row>
    <row r="92" spans="1:8">
      <c r="A92" s="184">
        <f>(E69+1543.2)/56.973</f>
        <v>27.086514664841243</v>
      </c>
      <c r="B92" s="163">
        <f>A92*15.18</f>
        <v>411.17329261229008</v>
      </c>
      <c r="C92" s="163">
        <v>15.56546</v>
      </c>
      <c r="D92" s="163"/>
      <c r="E92" s="97"/>
      <c r="F92" s="96" t="s">
        <v>10</v>
      </c>
      <c r="G92" s="88"/>
      <c r="H92" s="88"/>
    </row>
    <row r="93" spans="1:8">
      <c r="A93" s="184">
        <f>(E70+1543.2)/56.973</f>
        <v>27.086514664841243</v>
      </c>
      <c r="B93" s="163"/>
      <c r="C93" s="163">
        <f>A93/1000</f>
        <v>2.7086514664841244E-2</v>
      </c>
      <c r="D93" s="97">
        <v>16404.25</v>
      </c>
      <c r="E93" s="97">
        <f>A93/D93</f>
        <v>1.6511888483070694E-3</v>
      </c>
      <c r="F93" s="97"/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32808.5</v>
      </c>
      <c r="E94" s="97">
        <f>A94/D94</f>
        <v>8.2559442415353469E-4</v>
      </c>
      <c r="F94" s="97"/>
      <c r="G94" s="88"/>
      <c r="H94" s="88"/>
    </row>
    <row r="95" spans="1:8">
      <c r="A95" s="184">
        <f>(E72+1543.2)/56.973</f>
        <v>27.086514664841243</v>
      </c>
      <c r="B95" s="163"/>
      <c r="C95" s="163">
        <f>A95/1000</f>
        <v>2.7086514664841244E-2</v>
      </c>
      <c r="D95" s="97">
        <v>65617</v>
      </c>
      <c r="E95" s="97">
        <f>A95/D95</f>
        <v>4.1279721207676735E-4</v>
      </c>
      <c r="F95" s="97"/>
      <c r="G95" s="88"/>
      <c r="H95" s="88"/>
    </row>
    <row r="96" spans="1:8" ht="15" thickBot="1">
      <c r="A96" s="186"/>
      <c r="B96" s="176"/>
      <c r="C96" s="176"/>
      <c r="D96" s="176"/>
      <c r="E96" s="187">
        <f>AVERAGE(E93:E95)</f>
        <v>9.6319349484579053E-4</v>
      </c>
      <c r="F96" s="94" t="s">
        <v>11</v>
      </c>
      <c r="G96" s="88"/>
      <c r="H96" s="88"/>
    </row>
    <row r="97" spans="1:8">
      <c r="A97" s="88"/>
      <c r="B97" s="88"/>
      <c r="C97" s="88"/>
      <c r="D97" s="88"/>
      <c r="E97" s="88"/>
      <c r="F97" s="88"/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A99" s="88"/>
      <c r="B99" s="88"/>
      <c r="C99" s="88"/>
      <c r="D99" s="88"/>
      <c r="E99" s="88"/>
      <c r="F99" s="88"/>
      <c r="G99" s="88"/>
      <c r="H99" s="88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2373-44AE-1443-B87D-33FBDED0AFDC}">
  <dimension ref="A2:H100"/>
  <sheetViews>
    <sheetView zoomScale="121" zoomScaleNormal="121" workbookViewId="0">
      <selection activeCell="D29" sqref="D29"/>
    </sheetView>
  </sheetViews>
  <sheetFormatPr baseColWidth="10" defaultRowHeight="14"/>
  <cols>
    <col min="1" max="1" width="30.6640625" style="89" bestFit="1" customWidth="1"/>
    <col min="2" max="2" width="25.83203125" style="89" bestFit="1" customWidth="1"/>
    <col min="3" max="3" width="11" style="89" bestFit="1" customWidth="1"/>
    <col min="4" max="4" width="27.83203125" style="89" bestFit="1" customWidth="1"/>
    <col min="5" max="5" width="22.33203125" style="89" bestFit="1" customWidth="1"/>
    <col min="6" max="6" width="21" style="89" bestFit="1" customWidth="1"/>
    <col min="7" max="7" width="18" style="89" bestFit="1" customWidth="1"/>
    <col min="8" max="16384" width="10.83203125" style="89"/>
  </cols>
  <sheetData>
    <row r="2" spans="1:8">
      <c r="A2" s="137" t="s">
        <v>46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47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8">
      <c r="A5" s="88"/>
      <c r="B5" s="88"/>
      <c r="C5" s="88"/>
      <c r="D5" s="88"/>
      <c r="E5" s="88"/>
      <c r="F5" s="90">
        <v>1</v>
      </c>
      <c r="G5" s="141" t="s">
        <v>18</v>
      </c>
      <c r="H5" s="88"/>
    </row>
    <row r="6" spans="1:8">
      <c r="A6" s="88"/>
      <c r="B6" s="88"/>
      <c r="C6" s="88"/>
      <c r="D6" s="88"/>
      <c r="E6" s="88"/>
      <c r="F6" s="90">
        <v>2</v>
      </c>
      <c r="G6" s="141" t="s">
        <v>18</v>
      </c>
      <c r="H6" s="88"/>
    </row>
    <row r="7" spans="1:8" ht="15" thickBot="1">
      <c r="A7" s="88"/>
      <c r="B7" s="88"/>
      <c r="C7" s="88"/>
      <c r="D7" s="88"/>
      <c r="E7" s="88"/>
      <c r="F7" s="91">
        <v>3</v>
      </c>
      <c r="G7" s="142" t="s">
        <v>18</v>
      </c>
      <c r="H7" s="88"/>
    </row>
    <row r="8" spans="1:8">
      <c r="A8" s="88"/>
      <c r="B8" s="88"/>
      <c r="C8" s="88"/>
      <c r="D8" s="88"/>
      <c r="E8" s="88"/>
      <c r="F8" s="92"/>
      <c r="G8" s="92"/>
      <c r="H8" s="88"/>
    </row>
    <row r="9" spans="1:8">
      <c r="A9" s="88"/>
      <c r="B9" s="88"/>
      <c r="C9" s="88"/>
      <c r="D9" s="88"/>
      <c r="E9" s="88"/>
      <c r="F9" s="92"/>
      <c r="G9" s="92"/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A12" s="88"/>
      <c r="D12" s="88"/>
      <c r="E12" s="88"/>
      <c r="F12" s="88"/>
      <c r="G12" s="92"/>
      <c r="H12" s="88"/>
    </row>
    <row r="13" spans="1:8" ht="15" thickBot="1">
      <c r="A13" s="88"/>
      <c r="D13" s="88"/>
      <c r="E13" s="88"/>
      <c r="F13" s="88"/>
      <c r="G13" s="92"/>
      <c r="H13" s="88"/>
    </row>
    <row r="14" spans="1:8" ht="16">
      <c r="A14" s="206" t="s">
        <v>60</v>
      </c>
      <c r="B14" s="207"/>
      <c r="C14" s="144"/>
      <c r="D14" s="144"/>
      <c r="E14" s="145"/>
      <c r="F14" s="88"/>
      <c r="G14" s="92"/>
      <c r="H14" s="88"/>
    </row>
    <row r="15" spans="1:8">
      <c r="A15" s="202"/>
      <c r="B15" s="88"/>
      <c r="C15" s="146"/>
      <c r="D15" s="146"/>
      <c r="E15" s="147"/>
      <c r="F15" s="92"/>
      <c r="G15" s="88"/>
      <c r="H15" s="88"/>
    </row>
    <row r="16" spans="1:8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</row>
    <row r="17" spans="1:8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</row>
    <row r="18" spans="1:8">
      <c r="A18" s="149">
        <v>750</v>
      </c>
      <c r="B18" s="120">
        <v>53907.446000000004</v>
      </c>
      <c r="C18" s="146"/>
      <c r="D18" s="146"/>
      <c r="E18" s="147"/>
      <c r="F18" s="88"/>
      <c r="G18" s="88"/>
      <c r="H18" s="92"/>
    </row>
    <row r="19" spans="1:8">
      <c r="A19" s="149">
        <v>500</v>
      </c>
      <c r="B19" s="120">
        <v>49615.103000000003</v>
      </c>
      <c r="C19" s="146"/>
      <c r="D19" s="146"/>
      <c r="E19" s="147"/>
      <c r="F19" s="88"/>
      <c r="G19" s="88"/>
      <c r="H19" s="92"/>
    </row>
    <row r="20" spans="1:8">
      <c r="A20" s="149">
        <v>250</v>
      </c>
      <c r="B20" s="120">
        <v>38197.383000000002</v>
      </c>
      <c r="C20" s="146"/>
      <c r="D20" s="146"/>
      <c r="E20" s="147"/>
      <c r="F20" s="88"/>
      <c r="G20" s="88"/>
      <c r="H20" s="92"/>
    </row>
    <row r="21" spans="1:8">
      <c r="A21" s="150">
        <v>100</v>
      </c>
      <c r="B21" s="151">
        <v>19262.705999999998</v>
      </c>
      <c r="C21" s="146"/>
      <c r="D21" s="146"/>
      <c r="E21" s="147"/>
      <c r="F21" s="88"/>
      <c r="G21" s="88"/>
      <c r="H21" s="92"/>
    </row>
    <row r="22" spans="1:8">
      <c r="A22" s="150">
        <v>50</v>
      </c>
      <c r="B22" s="151">
        <v>10652.35</v>
      </c>
      <c r="C22" s="146"/>
      <c r="D22" s="146"/>
      <c r="E22" s="147"/>
      <c r="F22" s="88"/>
      <c r="G22" s="88"/>
      <c r="H22" s="92"/>
    </row>
    <row r="23" spans="1:8">
      <c r="A23" s="150">
        <v>25</v>
      </c>
      <c r="B23" s="151">
        <v>5355.3879999999999</v>
      </c>
      <c r="C23" s="146"/>
      <c r="D23" s="146"/>
      <c r="E23" s="147"/>
      <c r="F23" s="88"/>
      <c r="G23" s="88"/>
      <c r="H23" s="92"/>
    </row>
    <row r="24" spans="1:8">
      <c r="A24" s="150">
        <v>10</v>
      </c>
      <c r="B24" s="151">
        <v>1257.8910000000001</v>
      </c>
      <c r="C24" s="146"/>
      <c r="D24" s="146"/>
      <c r="E24" s="147"/>
      <c r="F24" s="88"/>
      <c r="G24" s="88"/>
      <c r="H24" s="92"/>
    </row>
    <row r="25" spans="1:8">
      <c r="A25" s="149">
        <v>5</v>
      </c>
      <c r="B25" s="120">
        <v>1289.7190000000001</v>
      </c>
      <c r="C25" s="88"/>
      <c r="D25" s="146"/>
      <c r="E25" s="147"/>
      <c r="F25" s="88"/>
      <c r="G25" s="88"/>
      <c r="H25" s="88"/>
    </row>
    <row r="26" spans="1:8" ht="15" thickBot="1">
      <c r="A26" s="152"/>
      <c r="B26" s="153"/>
      <c r="C26" s="153"/>
      <c r="D26" s="154"/>
      <c r="E26" s="155"/>
      <c r="F26" s="88"/>
      <c r="G26" s="88"/>
      <c r="H26" s="88"/>
    </row>
    <row r="27" spans="1:8" ht="15" thickBot="1">
      <c r="G27" s="88"/>
      <c r="H27" s="88"/>
    </row>
    <row r="28" spans="1:8" ht="17" thickBot="1">
      <c r="A28" s="206" t="s">
        <v>61</v>
      </c>
      <c r="B28" s="144"/>
      <c r="C28" s="144"/>
      <c r="D28" s="144"/>
      <c r="E28" s="144"/>
      <c r="F28" s="144"/>
      <c r="G28" s="208"/>
      <c r="H28" s="88"/>
    </row>
    <row r="29" spans="1:8">
      <c r="A29" s="273" t="s">
        <v>31</v>
      </c>
      <c r="B29" s="121" t="s">
        <v>12</v>
      </c>
      <c r="C29" s="121" t="s">
        <v>13</v>
      </c>
      <c r="D29" s="122" t="s">
        <v>75</v>
      </c>
      <c r="E29" s="161"/>
      <c r="F29" s="99"/>
      <c r="G29" s="141"/>
      <c r="H29" s="88"/>
    </row>
    <row r="30" spans="1:8">
      <c r="A30" s="90">
        <v>1</v>
      </c>
      <c r="B30" s="267">
        <v>3.3000000000000002E-2</v>
      </c>
      <c r="C30" s="164">
        <v>452053.8</v>
      </c>
      <c r="D30" s="162">
        <v>5442.8029999999999</v>
      </c>
      <c r="E30" s="161"/>
      <c r="F30" s="99"/>
      <c r="G30" s="141"/>
      <c r="H30" s="88"/>
    </row>
    <row r="31" spans="1:8">
      <c r="A31" s="90">
        <v>2</v>
      </c>
      <c r="B31" s="267">
        <v>3.3000000000000002E-2</v>
      </c>
      <c r="C31" s="164">
        <v>452053.8</v>
      </c>
      <c r="D31" s="162">
        <v>5503.2669999999998</v>
      </c>
      <c r="E31" s="161"/>
      <c r="F31" s="99"/>
      <c r="G31" s="203"/>
      <c r="H31" s="88"/>
    </row>
    <row r="32" spans="1:8" ht="15" thickBot="1">
      <c r="A32" s="91">
        <v>3</v>
      </c>
      <c r="B32" s="268">
        <v>3.3000000000000002E-2</v>
      </c>
      <c r="C32" s="167">
        <v>452053.8</v>
      </c>
      <c r="D32" s="168">
        <v>6743.1869999999999</v>
      </c>
      <c r="E32" s="161"/>
      <c r="F32" s="99"/>
      <c r="G32" s="203"/>
      <c r="H32" s="88"/>
    </row>
    <row r="33" spans="1:8" ht="15" thickBot="1">
      <c r="A33" s="228"/>
      <c r="B33" s="251"/>
      <c r="C33" s="251"/>
      <c r="D33" s="251"/>
      <c r="E33" s="99"/>
      <c r="F33" s="99"/>
      <c r="G33" s="203"/>
      <c r="H33" s="88"/>
    </row>
    <row r="34" spans="1:8">
      <c r="A34" s="98" t="s">
        <v>31</v>
      </c>
      <c r="B34" s="107" t="s">
        <v>14</v>
      </c>
      <c r="C34" s="121" t="s">
        <v>13</v>
      </c>
      <c r="D34" s="95" t="s">
        <v>33</v>
      </c>
      <c r="E34" s="95" t="s">
        <v>34</v>
      </c>
      <c r="F34" s="243" t="s">
        <v>29</v>
      </c>
      <c r="G34" s="232"/>
    </row>
    <row r="35" spans="1:8">
      <c r="A35" s="90">
        <v>1</v>
      </c>
      <c r="B35" s="288">
        <f>(D30-58.75)/196.18</f>
        <v>27.444454072790293</v>
      </c>
      <c r="C35" s="283">
        <v>452053.8</v>
      </c>
      <c r="D35" s="284">
        <f>B35/C35</f>
        <v>6.0710592572809465E-5</v>
      </c>
      <c r="E35" s="285" t="s">
        <v>48</v>
      </c>
      <c r="F35" s="175">
        <v>3411</v>
      </c>
      <c r="G35" s="173"/>
    </row>
    <row r="36" spans="1:8">
      <c r="A36" s="90">
        <v>2</v>
      </c>
      <c r="B36" s="288">
        <f>(D31-58.75)/196.18</f>
        <v>27.752660821694359</v>
      </c>
      <c r="C36" s="283">
        <v>452053.8</v>
      </c>
      <c r="D36" s="284">
        <f>B36/C36</f>
        <v>6.139238475972187E-5</v>
      </c>
      <c r="E36" s="285" t="s">
        <v>48</v>
      </c>
      <c r="F36" s="175">
        <v>3411</v>
      </c>
      <c r="G36" s="173"/>
    </row>
    <row r="37" spans="1:8">
      <c r="A37" s="90">
        <v>3</v>
      </c>
      <c r="B37" s="288">
        <f>(D32-58.75)/196.18</f>
        <v>34.072978896931389</v>
      </c>
      <c r="C37" s="283">
        <v>452053.8</v>
      </c>
      <c r="D37" s="284">
        <f>B37/C37</f>
        <v>7.5373725200255788E-5</v>
      </c>
      <c r="E37" s="285" t="s">
        <v>49</v>
      </c>
      <c r="F37" s="175">
        <v>4548</v>
      </c>
      <c r="G37" s="173"/>
    </row>
    <row r="38" spans="1:8" ht="15" thickBot="1">
      <c r="A38" s="186"/>
      <c r="B38" s="287"/>
      <c r="C38" s="287"/>
      <c r="D38" s="287"/>
      <c r="E38" s="287"/>
      <c r="F38" s="289">
        <f>AVERAGE(F35:F37)</f>
        <v>3790</v>
      </c>
      <c r="G38" s="178" t="s">
        <v>15</v>
      </c>
    </row>
    <row r="39" spans="1:8">
      <c r="H39" s="88"/>
    </row>
    <row r="40" spans="1:8">
      <c r="A40" s="146"/>
      <c r="B40" s="88"/>
      <c r="C40" s="88"/>
      <c r="D40" s="88"/>
      <c r="E40" s="88"/>
      <c r="F40" s="139"/>
      <c r="G40" s="181"/>
    </row>
    <row r="78" spans="7:8">
      <c r="G78" s="88"/>
      <c r="H78" s="88"/>
    </row>
    <row r="79" spans="7:8">
      <c r="G79" s="88"/>
      <c r="H79" s="88"/>
    </row>
    <row r="80" spans="7:8">
      <c r="G80" s="88"/>
      <c r="H80" s="88"/>
    </row>
    <row r="81" spans="1:8"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>
      <c r="A88" s="88"/>
      <c r="B88" s="88"/>
      <c r="C88" s="88"/>
      <c r="D88" s="88"/>
      <c r="E88" s="88"/>
      <c r="F88" s="88"/>
      <c r="G88" s="88"/>
      <c r="H88" s="88"/>
    </row>
    <row r="89" spans="1:8">
      <c r="A89" s="88"/>
      <c r="B89" s="88"/>
      <c r="C89" s="88"/>
      <c r="D89" s="88"/>
      <c r="E89" s="88"/>
      <c r="F89" s="88"/>
      <c r="G89" s="88"/>
      <c r="H89" s="88"/>
    </row>
    <row r="90" spans="1:8" ht="15" thickBot="1">
      <c r="A90" s="88"/>
      <c r="B90" s="88"/>
      <c r="C90" s="88"/>
      <c r="D90" s="88"/>
      <c r="E90" s="88"/>
      <c r="F90" s="88"/>
      <c r="G90" s="88"/>
      <c r="H90" s="88"/>
    </row>
    <row r="91" spans="1:8" ht="15" thickBot="1">
      <c r="A91" s="182" t="s">
        <v>8</v>
      </c>
      <c r="B91" s="95"/>
      <c r="C91" s="95"/>
      <c r="D91" s="95"/>
      <c r="E91" s="95"/>
      <c r="F91" s="95"/>
      <c r="G91" s="88"/>
      <c r="H91" s="88"/>
    </row>
    <row r="92" spans="1:8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88"/>
      <c r="H92" s="88"/>
    </row>
    <row r="93" spans="1:8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88"/>
      <c r="H94" s="88"/>
    </row>
    <row r="95" spans="1:8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88"/>
      <c r="H95" s="88"/>
    </row>
    <row r="96" spans="1:8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88"/>
      <c r="H96" s="88"/>
    </row>
    <row r="97" spans="1:8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A99" s="88"/>
      <c r="B99" s="88"/>
      <c r="C99" s="88"/>
      <c r="D99" s="88"/>
      <c r="E99" s="88"/>
      <c r="F99" s="88"/>
      <c r="G99" s="88"/>
      <c r="H99" s="88"/>
    </row>
    <row r="100" spans="1:8">
      <c r="A100" s="88"/>
      <c r="B100" s="88"/>
      <c r="C100" s="88"/>
      <c r="D100" s="88"/>
      <c r="E100" s="88"/>
      <c r="F100" s="88"/>
      <c r="G100" s="88"/>
      <c r="H100" s="88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5988-EAFB-4B4C-ABBA-983BCBCF42E4}">
  <dimension ref="A2:H100"/>
  <sheetViews>
    <sheetView zoomScale="121" zoomScaleNormal="121" workbookViewId="0">
      <selection activeCell="D30" sqref="D30"/>
    </sheetView>
  </sheetViews>
  <sheetFormatPr baseColWidth="10" defaultRowHeight="14"/>
  <cols>
    <col min="1" max="1" width="30.6640625" style="89" bestFit="1" customWidth="1"/>
    <col min="2" max="2" width="30.5" style="89" bestFit="1" customWidth="1"/>
    <col min="3" max="3" width="11" style="89" bestFit="1" customWidth="1"/>
    <col min="4" max="4" width="19.33203125" style="89" bestFit="1" customWidth="1"/>
    <col min="5" max="5" width="22.33203125" style="89" bestFit="1" customWidth="1"/>
    <col min="6" max="6" width="21" style="89" bestFit="1" customWidth="1"/>
    <col min="7" max="7" width="21.6640625" style="89" bestFit="1" customWidth="1"/>
    <col min="8" max="16384" width="10.83203125" style="89"/>
  </cols>
  <sheetData>
    <row r="2" spans="1:8">
      <c r="A2" s="137" t="s">
        <v>46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47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8">
      <c r="A5" s="88"/>
      <c r="B5" s="88"/>
      <c r="C5" s="88"/>
      <c r="D5" s="88"/>
      <c r="E5" s="88"/>
      <c r="F5" s="90">
        <v>4</v>
      </c>
      <c r="G5" s="141" t="s">
        <v>18</v>
      </c>
      <c r="H5" s="88"/>
    </row>
    <row r="6" spans="1:8">
      <c r="A6" s="88"/>
      <c r="B6" s="88"/>
      <c r="C6" s="88"/>
      <c r="D6" s="88"/>
      <c r="E6" s="88"/>
      <c r="F6" s="90">
        <v>5</v>
      </c>
      <c r="G6" s="141" t="s">
        <v>18</v>
      </c>
      <c r="H6" s="88"/>
    </row>
    <row r="7" spans="1:8" ht="15" thickBot="1">
      <c r="A7" s="88"/>
      <c r="B7" s="88"/>
      <c r="C7" s="88"/>
      <c r="D7" s="88"/>
      <c r="E7" s="88"/>
      <c r="F7" s="91">
        <v>6</v>
      </c>
      <c r="G7" s="142" t="s">
        <v>18</v>
      </c>
      <c r="H7" s="88"/>
    </row>
    <row r="8" spans="1:8">
      <c r="A8" s="88"/>
      <c r="B8" s="88"/>
      <c r="C8" s="88"/>
      <c r="D8" s="88"/>
      <c r="E8" s="88"/>
      <c r="F8" s="92"/>
      <c r="G8" s="92"/>
      <c r="H8" s="88"/>
    </row>
    <row r="9" spans="1:8">
      <c r="A9" s="88"/>
      <c r="B9" s="88"/>
      <c r="C9" s="88"/>
      <c r="D9" s="88"/>
      <c r="E9" s="88"/>
      <c r="F9" s="92"/>
      <c r="G9" s="92"/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D12" s="88"/>
      <c r="E12" s="88"/>
      <c r="F12" s="88"/>
      <c r="G12" s="92"/>
      <c r="H12" s="88"/>
    </row>
    <row r="13" spans="1:8" ht="15" thickBot="1">
      <c r="D13" s="88"/>
      <c r="E13" s="88"/>
      <c r="F13" s="88"/>
      <c r="G13" s="92"/>
      <c r="H13" s="88"/>
    </row>
    <row r="14" spans="1:8" ht="16">
      <c r="A14" s="206" t="s">
        <v>60</v>
      </c>
      <c r="B14" s="207"/>
      <c r="C14" s="144"/>
      <c r="D14" s="144"/>
      <c r="E14" s="144"/>
      <c r="F14" s="208"/>
      <c r="G14" s="92"/>
      <c r="H14" s="88"/>
    </row>
    <row r="15" spans="1:8">
      <c r="A15" s="202"/>
      <c r="B15" s="88"/>
      <c r="C15" s="146"/>
      <c r="D15" s="146"/>
      <c r="E15" s="146"/>
      <c r="F15" s="210"/>
      <c r="G15" s="88"/>
      <c r="H15" s="88"/>
    </row>
    <row r="16" spans="1:8">
      <c r="A16" s="110" t="s">
        <v>22</v>
      </c>
      <c r="B16" s="96" t="s">
        <v>62</v>
      </c>
      <c r="C16" s="146"/>
      <c r="D16" s="146"/>
      <c r="E16" s="146"/>
      <c r="F16" s="209"/>
      <c r="G16" s="88"/>
      <c r="H16" s="88"/>
    </row>
    <row r="17" spans="1:8">
      <c r="A17" s="148">
        <v>1000</v>
      </c>
      <c r="B17" s="120" t="s">
        <v>16</v>
      </c>
      <c r="C17" s="146"/>
      <c r="D17" s="146"/>
      <c r="E17" s="146"/>
      <c r="F17" s="210"/>
      <c r="G17" s="88"/>
      <c r="H17" s="92"/>
    </row>
    <row r="18" spans="1:8">
      <c r="A18" s="149">
        <v>750</v>
      </c>
      <c r="B18" s="120">
        <v>42599.413</v>
      </c>
      <c r="C18" s="146"/>
      <c r="D18" s="146"/>
      <c r="E18" s="146"/>
      <c r="F18" s="209"/>
      <c r="G18" s="88"/>
      <c r="H18" s="92"/>
    </row>
    <row r="19" spans="1:8">
      <c r="A19" s="149">
        <v>500</v>
      </c>
      <c r="B19" s="120">
        <v>43729.04</v>
      </c>
      <c r="C19" s="146"/>
      <c r="D19" s="146"/>
      <c r="E19" s="146"/>
      <c r="F19" s="209"/>
      <c r="G19" s="88"/>
      <c r="H19" s="92"/>
    </row>
    <row r="20" spans="1:8">
      <c r="A20" s="149">
        <v>250</v>
      </c>
      <c r="B20" s="120">
        <v>36521.311999999998</v>
      </c>
      <c r="C20" s="146"/>
      <c r="D20" s="146"/>
      <c r="E20" s="146"/>
      <c r="F20" s="209"/>
      <c r="G20" s="88"/>
      <c r="H20" s="92"/>
    </row>
    <row r="21" spans="1:8">
      <c r="A21" s="150">
        <v>100</v>
      </c>
      <c r="B21" s="151">
        <v>18686.392</v>
      </c>
      <c r="C21" s="146"/>
      <c r="D21" s="146"/>
      <c r="E21" s="146"/>
      <c r="F21" s="209"/>
      <c r="G21" s="88"/>
      <c r="H21" s="92"/>
    </row>
    <row r="22" spans="1:8">
      <c r="A22" s="150">
        <v>50</v>
      </c>
      <c r="B22" s="151">
        <v>9098.0159999999996</v>
      </c>
      <c r="C22" s="146"/>
      <c r="D22" s="146"/>
      <c r="E22" s="146"/>
      <c r="F22" s="209"/>
      <c r="G22" s="88"/>
      <c r="H22" s="92"/>
    </row>
    <row r="23" spans="1:8">
      <c r="A23" s="150">
        <v>25</v>
      </c>
      <c r="B23" s="151">
        <v>4634.4679999999998</v>
      </c>
      <c r="C23" s="146"/>
      <c r="D23" s="146"/>
      <c r="E23" s="146"/>
      <c r="F23" s="209"/>
      <c r="G23" s="88"/>
      <c r="H23" s="92"/>
    </row>
    <row r="24" spans="1:8">
      <c r="A24" s="150">
        <v>10</v>
      </c>
      <c r="B24" s="151">
        <v>1228.749</v>
      </c>
      <c r="C24" s="146"/>
      <c r="D24" s="146"/>
      <c r="E24" s="146"/>
      <c r="F24" s="209"/>
      <c r="G24" s="88"/>
      <c r="H24" s="92"/>
    </row>
    <row r="25" spans="1:8">
      <c r="A25" s="149">
        <v>5</v>
      </c>
      <c r="B25" s="120">
        <v>1170.577</v>
      </c>
      <c r="C25" s="88"/>
      <c r="D25" s="146"/>
      <c r="E25" s="146"/>
      <c r="F25" s="209"/>
      <c r="G25" s="88"/>
      <c r="H25" s="88"/>
    </row>
    <row r="26" spans="1:8">
      <c r="A26" s="105"/>
      <c r="B26" s="88"/>
      <c r="C26" s="88"/>
      <c r="D26" s="146"/>
      <c r="E26" s="146"/>
      <c r="F26" s="209"/>
      <c r="G26" s="88"/>
      <c r="H26" s="88"/>
    </row>
    <row r="27" spans="1:8" ht="15" thickBot="1">
      <c r="A27" s="201"/>
      <c r="B27" s="154"/>
      <c r="C27" s="154"/>
      <c r="D27" s="154"/>
      <c r="E27" s="154"/>
      <c r="F27" s="155"/>
      <c r="H27" s="88"/>
    </row>
    <row r="28" spans="1:8" ht="15" thickBot="1">
      <c r="H28" s="88"/>
    </row>
    <row r="29" spans="1:8" ht="17" thickBot="1">
      <c r="A29" s="206" t="s">
        <v>61</v>
      </c>
      <c r="B29" s="144"/>
      <c r="C29" s="144"/>
      <c r="D29" s="144"/>
      <c r="E29" s="302"/>
      <c r="F29" s="302"/>
      <c r="G29" s="303"/>
      <c r="H29" s="281"/>
    </row>
    <row r="30" spans="1:8">
      <c r="A30" s="273" t="s">
        <v>31</v>
      </c>
      <c r="B30" s="121" t="s">
        <v>12</v>
      </c>
      <c r="C30" s="121" t="s">
        <v>13</v>
      </c>
      <c r="D30" s="122" t="s">
        <v>75</v>
      </c>
      <c r="E30" s="292"/>
      <c r="F30" s="282"/>
      <c r="G30" s="304"/>
      <c r="H30" s="281"/>
    </row>
    <row r="31" spans="1:8">
      <c r="A31" s="90">
        <v>4</v>
      </c>
      <c r="B31" s="288">
        <v>3.3000000000000002E-2</v>
      </c>
      <c r="C31" s="283">
        <v>410958</v>
      </c>
      <c r="D31" s="293">
        <v>5955.7520000000004</v>
      </c>
      <c r="E31" s="292"/>
      <c r="F31" s="282"/>
      <c r="G31" s="293"/>
      <c r="H31" s="281"/>
    </row>
    <row r="32" spans="1:8">
      <c r="A32" s="90">
        <v>5</v>
      </c>
      <c r="B32" s="288">
        <v>3.3000000000000002E-2</v>
      </c>
      <c r="C32" s="283">
        <v>410958</v>
      </c>
      <c r="D32" s="293">
        <v>4244.1750000000002</v>
      </c>
      <c r="E32" s="292"/>
      <c r="F32" s="282"/>
      <c r="G32" s="293"/>
      <c r="H32" s="281"/>
    </row>
    <row r="33" spans="1:8" ht="15" thickBot="1">
      <c r="A33" s="91">
        <v>6</v>
      </c>
      <c r="B33" s="294">
        <v>3.3000000000000002E-2</v>
      </c>
      <c r="C33" s="295">
        <v>410958</v>
      </c>
      <c r="D33" s="296">
        <v>5728.9740000000002</v>
      </c>
      <c r="E33" s="292"/>
      <c r="F33" s="282"/>
      <c r="G33" s="293"/>
      <c r="H33" s="281"/>
    </row>
    <row r="34" spans="1:8" ht="15" thickBot="1">
      <c r="A34" s="169"/>
      <c r="B34" s="297"/>
      <c r="C34" s="297"/>
      <c r="D34" s="297"/>
      <c r="E34" s="298"/>
      <c r="F34" s="298"/>
      <c r="G34" s="305"/>
      <c r="H34" s="281"/>
    </row>
    <row r="35" spans="1:8">
      <c r="A35" s="98" t="s">
        <v>31</v>
      </c>
      <c r="B35" s="107" t="s">
        <v>14</v>
      </c>
      <c r="C35" s="121" t="s">
        <v>13</v>
      </c>
      <c r="D35" s="95" t="s">
        <v>33</v>
      </c>
      <c r="E35" s="95" t="s">
        <v>34</v>
      </c>
      <c r="F35" s="243" t="s">
        <v>29</v>
      </c>
      <c r="G35" s="299"/>
      <c r="H35" s="286"/>
    </row>
    <row r="36" spans="1:8">
      <c r="A36" s="90">
        <v>4</v>
      </c>
      <c r="B36" s="288">
        <f>(D31+459.04)/191.8</f>
        <v>33.445213764337851</v>
      </c>
      <c r="C36" s="283">
        <v>410958</v>
      </c>
      <c r="D36" s="284">
        <f>B36/C36</f>
        <v>8.1383532536993686E-5</v>
      </c>
      <c r="E36" s="285" t="s">
        <v>49</v>
      </c>
      <c r="F36" s="175">
        <v>4548</v>
      </c>
      <c r="G36" s="300"/>
      <c r="H36" s="286"/>
    </row>
    <row r="37" spans="1:8">
      <c r="A37" s="90">
        <v>5</v>
      </c>
      <c r="B37" s="288">
        <f>(D32+459.04)/191.8</f>
        <v>24.521454640250258</v>
      </c>
      <c r="C37" s="283">
        <v>410958</v>
      </c>
      <c r="D37" s="284">
        <f>B37/C37</f>
        <v>5.96690042297516E-5</v>
      </c>
      <c r="E37" s="285" t="s">
        <v>48</v>
      </c>
      <c r="F37" s="175">
        <v>3411</v>
      </c>
      <c r="G37" s="300"/>
      <c r="H37" s="286"/>
    </row>
    <row r="38" spans="1:8">
      <c r="A38" s="90">
        <v>6</v>
      </c>
      <c r="B38" s="288">
        <f>(D33+459.04)/191.8</f>
        <v>32.262846715328465</v>
      </c>
      <c r="C38" s="283">
        <v>410958</v>
      </c>
      <c r="D38" s="284">
        <f>B38/C38</f>
        <v>7.850643305478532E-5</v>
      </c>
      <c r="E38" s="285" t="s">
        <v>49</v>
      </c>
      <c r="F38" s="175">
        <v>4548</v>
      </c>
      <c r="G38" s="300"/>
      <c r="H38" s="286"/>
    </row>
    <row r="39" spans="1:8" ht="15" thickBot="1">
      <c r="A39" s="186"/>
      <c r="B39" s="287"/>
      <c r="C39" s="287"/>
      <c r="D39" s="287"/>
      <c r="E39" s="287"/>
      <c r="F39" s="289">
        <f>AVERAGE(F36:F38)</f>
        <v>4169</v>
      </c>
      <c r="G39" s="301" t="s">
        <v>15</v>
      </c>
      <c r="H39" s="286"/>
    </row>
    <row r="40" spans="1:8">
      <c r="A40" s="146"/>
      <c r="B40" s="281"/>
      <c r="C40" s="281"/>
      <c r="D40" s="281"/>
      <c r="E40" s="281"/>
      <c r="F40" s="290"/>
      <c r="G40" s="291"/>
      <c r="H40" s="286"/>
    </row>
    <row r="78" spans="7:8">
      <c r="G78" s="88"/>
      <c r="H78" s="88"/>
    </row>
    <row r="79" spans="7:8">
      <c r="G79" s="88"/>
      <c r="H79" s="88"/>
    </row>
    <row r="80" spans="7:8">
      <c r="G80" s="88"/>
      <c r="H80" s="88"/>
    </row>
    <row r="81" spans="1:8"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>
      <c r="A88" s="88"/>
      <c r="B88" s="88"/>
      <c r="C88" s="88"/>
      <c r="D88" s="88"/>
      <c r="E88" s="88"/>
      <c r="F88" s="88"/>
      <c r="G88" s="88"/>
      <c r="H88" s="88"/>
    </row>
    <row r="89" spans="1:8">
      <c r="A89" s="88"/>
      <c r="B89" s="88"/>
      <c r="C89" s="88"/>
      <c r="D89" s="88"/>
      <c r="E89" s="88"/>
      <c r="F89" s="88"/>
      <c r="G89" s="88"/>
      <c r="H89" s="88"/>
    </row>
    <row r="90" spans="1:8" ht="15" thickBot="1">
      <c r="A90" s="88"/>
      <c r="B90" s="88"/>
      <c r="C90" s="88"/>
      <c r="D90" s="88"/>
      <c r="E90" s="88"/>
      <c r="F90" s="88"/>
      <c r="G90" s="88"/>
      <c r="H90" s="88"/>
    </row>
    <row r="91" spans="1:8" ht="15" thickBot="1">
      <c r="A91" s="182" t="s">
        <v>8</v>
      </c>
      <c r="B91" s="95"/>
      <c r="C91" s="95"/>
      <c r="D91" s="95"/>
      <c r="E91" s="95"/>
      <c r="F91" s="95"/>
      <c r="G91" s="88"/>
      <c r="H91" s="88"/>
    </row>
    <row r="92" spans="1:8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88"/>
      <c r="H92" s="88"/>
    </row>
    <row r="93" spans="1:8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88"/>
      <c r="H94" s="88"/>
    </row>
    <row r="95" spans="1:8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88"/>
      <c r="H95" s="88"/>
    </row>
    <row r="96" spans="1:8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88"/>
      <c r="H96" s="88"/>
    </row>
    <row r="97" spans="1:8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A99" s="88"/>
      <c r="B99" s="88"/>
      <c r="C99" s="88"/>
      <c r="D99" s="88"/>
      <c r="E99" s="88"/>
      <c r="F99" s="88"/>
      <c r="G99" s="88"/>
      <c r="H99" s="88"/>
    </row>
    <row r="100" spans="1:8">
      <c r="A100" s="88"/>
      <c r="B100" s="88"/>
      <c r="C100" s="88"/>
      <c r="D100" s="88"/>
      <c r="E100" s="88"/>
      <c r="F100" s="88"/>
      <c r="G100" s="88"/>
      <c r="H100" s="88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4434-3D87-DB4E-A7D2-96587C121A78}">
  <dimension ref="A2:H100"/>
  <sheetViews>
    <sheetView zoomScale="90" zoomScaleNormal="90" workbookViewId="0">
      <selection activeCell="D28" sqref="D28"/>
    </sheetView>
  </sheetViews>
  <sheetFormatPr baseColWidth="10" defaultRowHeight="14"/>
  <cols>
    <col min="1" max="1" width="31.5" style="89" bestFit="1" customWidth="1"/>
    <col min="2" max="2" width="25.83203125" style="89" bestFit="1" customWidth="1"/>
    <col min="3" max="3" width="15" style="89" bestFit="1" customWidth="1"/>
    <col min="4" max="4" width="19.6640625" style="89" bestFit="1" customWidth="1"/>
    <col min="5" max="5" width="19.83203125" style="89" bestFit="1" customWidth="1"/>
    <col min="6" max="6" width="21" style="89" bestFit="1" customWidth="1"/>
    <col min="7" max="7" width="18.5" style="89" bestFit="1" customWidth="1"/>
    <col min="8" max="16384" width="10.83203125" style="89"/>
  </cols>
  <sheetData>
    <row r="2" spans="1:8">
      <c r="A2" s="137" t="s">
        <v>50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73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8">
      <c r="A5" s="88"/>
      <c r="B5" s="88"/>
      <c r="C5" s="88"/>
      <c r="D5" s="88"/>
      <c r="E5" s="88"/>
      <c r="F5" s="90">
        <v>1</v>
      </c>
      <c r="G5" s="141" t="s">
        <v>20</v>
      </c>
      <c r="H5" s="88"/>
    </row>
    <row r="6" spans="1:8">
      <c r="A6" s="88"/>
      <c r="B6" s="88"/>
      <c r="C6" s="88"/>
      <c r="D6" s="88"/>
      <c r="E6" s="88"/>
      <c r="F6" s="90">
        <v>2</v>
      </c>
      <c r="G6" s="141" t="s">
        <v>20</v>
      </c>
      <c r="H6" s="88"/>
    </row>
    <row r="7" spans="1:8" ht="15" thickBot="1">
      <c r="A7" s="88"/>
      <c r="B7" s="88"/>
      <c r="C7" s="88"/>
      <c r="D7" s="88"/>
      <c r="E7" s="88"/>
      <c r="F7" s="91">
        <v>3</v>
      </c>
      <c r="G7" s="142" t="s">
        <v>20</v>
      </c>
      <c r="H7" s="88"/>
    </row>
    <row r="8" spans="1:8">
      <c r="A8" s="88"/>
      <c r="B8" s="88"/>
      <c r="C8" s="88"/>
      <c r="D8" s="88"/>
      <c r="E8" s="88"/>
      <c r="F8" s="92"/>
      <c r="G8" s="92"/>
      <c r="H8" s="88"/>
    </row>
    <row r="9" spans="1:8">
      <c r="A9" s="88"/>
      <c r="B9" s="88"/>
      <c r="C9" s="88"/>
      <c r="D9" s="88"/>
      <c r="E9" s="88"/>
      <c r="F9" s="92"/>
      <c r="G9" s="92"/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A12" s="88"/>
      <c r="D12" s="88"/>
      <c r="E12" s="88"/>
      <c r="F12" s="88"/>
      <c r="G12" s="92"/>
      <c r="H12" s="88"/>
    </row>
    <row r="13" spans="1:8" ht="15" thickBot="1">
      <c r="A13" s="88"/>
      <c r="D13" s="88"/>
      <c r="E13" s="88"/>
      <c r="F13" s="88"/>
      <c r="G13" s="92"/>
      <c r="H13" s="88"/>
    </row>
    <row r="14" spans="1:8" ht="16">
      <c r="A14" s="206" t="s">
        <v>60</v>
      </c>
      <c r="B14" s="207"/>
      <c r="C14" s="144"/>
      <c r="D14" s="144"/>
      <c r="E14" s="145"/>
      <c r="F14" s="88"/>
      <c r="G14" s="92"/>
      <c r="H14" s="88"/>
    </row>
    <row r="15" spans="1:8">
      <c r="A15" s="202"/>
      <c r="B15" s="88"/>
      <c r="C15" s="146"/>
      <c r="D15" s="146"/>
      <c r="E15" s="147"/>
      <c r="F15" s="92"/>
      <c r="G15" s="88"/>
      <c r="H15" s="88"/>
    </row>
    <row r="16" spans="1:8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</row>
    <row r="17" spans="1:8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</row>
    <row r="18" spans="1:8">
      <c r="A18" s="149">
        <v>750</v>
      </c>
      <c r="B18" s="120">
        <v>52648.324000000001</v>
      </c>
      <c r="C18" s="146"/>
      <c r="D18" s="146"/>
      <c r="E18" s="147"/>
      <c r="F18" s="88"/>
      <c r="G18" s="88"/>
      <c r="H18" s="92"/>
    </row>
    <row r="19" spans="1:8">
      <c r="A19" s="149">
        <v>500</v>
      </c>
      <c r="B19" s="120">
        <v>52707.394999999997</v>
      </c>
      <c r="C19" s="146"/>
      <c r="D19" s="146"/>
      <c r="E19" s="147"/>
      <c r="F19" s="88"/>
      <c r="G19" s="88"/>
      <c r="H19" s="92"/>
    </row>
    <row r="20" spans="1:8">
      <c r="A20" s="150">
        <v>250</v>
      </c>
      <c r="B20" s="151">
        <v>35135.203000000001</v>
      </c>
      <c r="C20" s="146"/>
      <c r="D20" s="146"/>
      <c r="E20" s="147"/>
      <c r="F20" s="88"/>
      <c r="G20" s="88"/>
      <c r="H20" s="92"/>
    </row>
    <row r="21" spans="1:8">
      <c r="A21" s="150">
        <v>100</v>
      </c>
      <c r="B21" s="151">
        <v>16045.977999999999</v>
      </c>
      <c r="C21" s="146"/>
      <c r="D21" s="146"/>
      <c r="E21" s="147"/>
      <c r="F21" s="88"/>
      <c r="G21" s="88"/>
      <c r="H21" s="92"/>
    </row>
    <row r="22" spans="1:8">
      <c r="A22" s="150">
        <v>50</v>
      </c>
      <c r="B22" s="151">
        <v>8953.9860000000008</v>
      </c>
      <c r="C22" s="146"/>
      <c r="D22" s="146"/>
      <c r="E22" s="147"/>
      <c r="F22" s="88"/>
      <c r="G22" s="88"/>
      <c r="H22" s="92"/>
    </row>
    <row r="23" spans="1:8">
      <c r="A23" s="150">
        <v>25</v>
      </c>
      <c r="B23" s="151">
        <v>4869.8940000000002</v>
      </c>
      <c r="C23" s="146"/>
      <c r="D23" s="146"/>
      <c r="E23" s="147"/>
      <c r="F23" s="88"/>
      <c r="G23" s="88"/>
      <c r="H23" s="92"/>
    </row>
    <row r="24" spans="1:8">
      <c r="A24" s="150">
        <v>10</v>
      </c>
      <c r="B24" s="151">
        <v>1809.8820000000001</v>
      </c>
      <c r="C24" s="146"/>
      <c r="D24" s="146"/>
      <c r="E24" s="147"/>
      <c r="F24" s="88"/>
      <c r="G24" s="88"/>
      <c r="H24" s="92"/>
    </row>
    <row r="25" spans="1:8" ht="15" thickBot="1">
      <c r="A25" s="186">
        <v>5</v>
      </c>
      <c r="B25" s="213" t="s">
        <v>16</v>
      </c>
      <c r="C25" s="153"/>
      <c r="D25" s="154"/>
      <c r="E25" s="155"/>
      <c r="F25" s="88"/>
      <c r="G25" s="88"/>
      <c r="H25" s="88"/>
    </row>
    <row r="26" spans="1:8" ht="15" thickBot="1">
      <c r="A26" s="88"/>
      <c r="B26" s="88"/>
      <c r="C26" s="88"/>
      <c r="D26" s="146"/>
      <c r="E26" s="146"/>
      <c r="F26" s="88"/>
      <c r="G26" s="88"/>
      <c r="H26" s="88"/>
    </row>
    <row r="27" spans="1:8" ht="17" thickBot="1">
      <c r="A27" s="206" t="s">
        <v>61</v>
      </c>
      <c r="B27" s="144"/>
      <c r="C27" s="144"/>
      <c r="D27" s="144"/>
      <c r="E27" s="144"/>
      <c r="F27" s="144"/>
      <c r="G27" s="208"/>
      <c r="H27" s="88"/>
    </row>
    <row r="28" spans="1:8">
      <c r="A28" s="273" t="s">
        <v>31</v>
      </c>
      <c r="B28" s="121" t="s">
        <v>12</v>
      </c>
      <c r="C28" s="121" t="s">
        <v>13</v>
      </c>
      <c r="D28" s="122" t="s">
        <v>74</v>
      </c>
      <c r="E28" s="161"/>
      <c r="F28" s="99"/>
      <c r="G28" s="141"/>
      <c r="H28" s="88"/>
    </row>
    <row r="29" spans="1:8">
      <c r="A29" s="90">
        <v>1</v>
      </c>
      <c r="B29" s="267">
        <v>3.3000000000000002E-2</v>
      </c>
      <c r="C29" s="164">
        <v>452053.8</v>
      </c>
      <c r="D29" s="306">
        <v>9852.9860000000008</v>
      </c>
      <c r="E29" s="161"/>
      <c r="F29" s="282"/>
      <c r="G29" s="306"/>
      <c r="H29" s="88"/>
    </row>
    <row r="30" spans="1:8">
      <c r="A30" s="90">
        <v>2</v>
      </c>
      <c r="B30" s="267">
        <v>3.3000000000000002E-2</v>
      </c>
      <c r="C30" s="164">
        <v>452053.8</v>
      </c>
      <c r="D30" s="293">
        <v>7010.8149999999996</v>
      </c>
      <c r="E30" s="161"/>
      <c r="F30" s="282"/>
      <c r="G30" s="293"/>
      <c r="H30" s="88"/>
    </row>
    <row r="31" spans="1:8" ht="15" thickBot="1">
      <c r="A31" s="91">
        <v>3</v>
      </c>
      <c r="B31" s="268">
        <v>3.3000000000000002E-2</v>
      </c>
      <c r="C31" s="167">
        <v>452053.8</v>
      </c>
      <c r="D31" s="296">
        <v>13150.785</v>
      </c>
      <c r="E31" s="161"/>
      <c r="F31" s="282"/>
      <c r="G31" s="293"/>
      <c r="H31" s="88"/>
    </row>
    <row r="32" spans="1:8" ht="15" thickBot="1">
      <c r="A32" s="169"/>
      <c r="B32" s="252"/>
      <c r="C32" s="252"/>
      <c r="D32" s="252"/>
      <c r="E32" s="230"/>
      <c r="F32" s="230"/>
      <c r="G32" s="240"/>
      <c r="H32" s="88"/>
    </row>
    <row r="33" spans="1:8">
      <c r="A33" s="98" t="s">
        <v>31</v>
      </c>
      <c r="B33" s="107" t="s">
        <v>14</v>
      </c>
      <c r="C33" s="121" t="s">
        <v>13</v>
      </c>
      <c r="D33" s="95" t="s">
        <v>33</v>
      </c>
      <c r="E33" s="95" t="s">
        <v>34</v>
      </c>
      <c r="F33" s="243" t="s">
        <v>29</v>
      </c>
      <c r="G33" s="232"/>
      <c r="H33" s="88"/>
    </row>
    <row r="34" spans="1:8">
      <c r="A34" s="90">
        <v>1</v>
      </c>
      <c r="B34" s="163">
        <f>(D29-1504.9)/136.3</f>
        <v>61.247879677182688</v>
      </c>
      <c r="C34" s="164">
        <v>452053.8</v>
      </c>
      <c r="D34" s="174">
        <f>B34/C34</f>
        <v>1.3548803190501372E-4</v>
      </c>
      <c r="E34" s="97" t="s">
        <v>51</v>
      </c>
      <c r="F34" s="175">
        <v>8207</v>
      </c>
      <c r="G34" s="173"/>
    </row>
    <row r="35" spans="1:8">
      <c r="A35" s="90">
        <v>2</v>
      </c>
      <c r="B35" s="163">
        <f>(D30-1504.9)/136.3</f>
        <v>40.395561261922218</v>
      </c>
      <c r="C35" s="164">
        <v>452053.8</v>
      </c>
      <c r="D35" s="174">
        <f>B35/C35</f>
        <v>8.9360074535204043E-5</v>
      </c>
      <c r="E35" s="97" t="s">
        <v>52</v>
      </c>
      <c r="F35" s="175">
        <v>5276</v>
      </c>
      <c r="G35" s="173"/>
    </row>
    <row r="36" spans="1:8">
      <c r="A36" s="90">
        <v>3</v>
      </c>
      <c r="B36" s="163">
        <f>(D31-1504.9)/136.3</f>
        <v>85.443030080704318</v>
      </c>
      <c r="C36" s="164">
        <v>452053.8</v>
      </c>
      <c r="D36" s="174">
        <f>B36/C36</f>
        <v>1.8901075509309803E-4</v>
      </c>
      <c r="E36" s="97" t="s">
        <v>53</v>
      </c>
      <c r="F36" s="175">
        <v>11140</v>
      </c>
      <c r="G36" s="173"/>
    </row>
    <row r="37" spans="1:8" ht="15" thickBot="1">
      <c r="A37" s="204"/>
      <c r="B37" s="176"/>
      <c r="C37" s="176"/>
      <c r="D37" s="176"/>
      <c r="E37" s="176"/>
      <c r="F37" s="177">
        <f>AVERAGE(F34:F36)</f>
        <v>8207.6666666666661</v>
      </c>
      <c r="G37" s="178" t="s">
        <v>15</v>
      </c>
    </row>
    <row r="39" spans="1:8">
      <c r="A39" s="146"/>
      <c r="B39" s="88"/>
      <c r="C39" s="88"/>
      <c r="D39" s="88"/>
      <c r="E39" s="88"/>
      <c r="F39" s="139"/>
      <c r="G39" s="181"/>
      <c r="H39" s="88"/>
    </row>
    <row r="41" spans="1:8">
      <c r="B41" s="88"/>
      <c r="C41" s="88"/>
      <c r="D41" s="88"/>
      <c r="E41" s="88"/>
      <c r="F41" s="88"/>
      <c r="G41" s="88"/>
    </row>
    <row r="78" spans="7:8">
      <c r="G78" s="88"/>
      <c r="H78" s="88"/>
    </row>
    <row r="79" spans="7:8">
      <c r="G79" s="88"/>
      <c r="H79" s="88"/>
    </row>
    <row r="80" spans="7:8">
      <c r="G80" s="88"/>
      <c r="H80" s="88"/>
    </row>
    <row r="81" spans="1:8"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>
      <c r="A88" s="88"/>
      <c r="B88" s="88"/>
      <c r="C88" s="88"/>
      <c r="D88" s="88"/>
      <c r="E88" s="88"/>
      <c r="F88" s="88"/>
      <c r="G88" s="88"/>
      <c r="H88" s="88"/>
    </row>
    <row r="89" spans="1:8">
      <c r="A89" s="88"/>
      <c r="B89" s="88"/>
      <c r="C89" s="88"/>
      <c r="D89" s="88"/>
      <c r="E89" s="88"/>
      <c r="F89" s="88"/>
      <c r="G89" s="88"/>
      <c r="H89" s="88"/>
    </row>
    <row r="90" spans="1:8" ht="15" thickBot="1">
      <c r="A90" s="88"/>
      <c r="B90" s="88"/>
      <c r="C90" s="88"/>
      <c r="D90" s="88"/>
      <c r="E90" s="88"/>
      <c r="F90" s="88"/>
      <c r="G90" s="88"/>
      <c r="H90" s="88"/>
    </row>
    <row r="91" spans="1:8" ht="15" thickBot="1">
      <c r="A91" s="182" t="s">
        <v>8</v>
      </c>
      <c r="B91" s="95"/>
      <c r="C91" s="95"/>
      <c r="D91" s="95"/>
      <c r="E91" s="95"/>
      <c r="F91" s="95"/>
      <c r="G91" s="88"/>
      <c r="H91" s="88"/>
    </row>
    <row r="92" spans="1:8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88"/>
      <c r="H92" s="88"/>
    </row>
    <row r="93" spans="1:8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88"/>
      <c r="H94" s="88"/>
    </row>
    <row r="95" spans="1:8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88"/>
      <c r="H95" s="88"/>
    </row>
    <row r="96" spans="1:8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88"/>
      <c r="H96" s="88"/>
    </row>
    <row r="97" spans="1:8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A99" s="88"/>
      <c r="B99" s="88"/>
      <c r="C99" s="88"/>
      <c r="D99" s="88"/>
      <c r="E99" s="88"/>
      <c r="F99" s="88"/>
      <c r="G99" s="88"/>
      <c r="H99" s="88"/>
    </row>
    <row r="100" spans="1:8">
      <c r="A100" s="88"/>
      <c r="B100" s="88"/>
      <c r="C100" s="88"/>
      <c r="D100" s="88"/>
      <c r="E100" s="88"/>
      <c r="F100" s="88"/>
      <c r="G100" s="88"/>
      <c r="H100" s="88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F956-688F-FC42-A0EF-10EBE08B4CE3}">
  <dimension ref="A2:I100"/>
  <sheetViews>
    <sheetView zoomScale="167" zoomScaleNormal="167" workbookViewId="0">
      <selection activeCell="A26" sqref="A26:G36"/>
    </sheetView>
  </sheetViews>
  <sheetFormatPr baseColWidth="10" defaultRowHeight="14"/>
  <cols>
    <col min="1" max="1" width="31.33203125" style="89" bestFit="1" customWidth="1"/>
    <col min="2" max="2" width="30.5" style="89" bestFit="1" customWidth="1"/>
    <col min="3" max="3" width="21.5" style="89" bestFit="1" customWidth="1"/>
    <col min="4" max="4" width="27.83203125" style="89" bestFit="1" customWidth="1"/>
    <col min="5" max="5" width="23" style="89" bestFit="1" customWidth="1"/>
    <col min="6" max="6" width="21" style="89" bestFit="1" customWidth="1"/>
    <col min="7" max="7" width="20.83203125" style="89" bestFit="1" customWidth="1"/>
    <col min="8" max="8" width="13" style="89" bestFit="1" customWidth="1"/>
    <col min="9" max="16384" width="10.83203125" style="89"/>
  </cols>
  <sheetData>
    <row r="2" spans="1:9">
      <c r="A2" s="137" t="s">
        <v>50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73</v>
      </c>
      <c r="B4" s="88"/>
      <c r="C4" s="88"/>
      <c r="D4" s="88"/>
      <c r="E4" s="98" t="s">
        <v>31</v>
      </c>
      <c r="F4" s="140" t="s">
        <v>58</v>
      </c>
      <c r="I4" s="88"/>
    </row>
    <row r="5" spans="1:9">
      <c r="A5" s="88"/>
      <c r="B5" s="88"/>
      <c r="C5" s="88"/>
      <c r="D5" s="88"/>
      <c r="E5" s="90">
        <v>4</v>
      </c>
      <c r="F5" s="141" t="s">
        <v>18</v>
      </c>
      <c r="I5" s="88"/>
    </row>
    <row r="6" spans="1:9">
      <c r="A6" s="88"/>
      <c r="B6" s="88"/>
      <c r="C6" s="88"/>
      <c r="D6" s="88"/>
      <c r="E6" s="90">
        <v>5</v>
      </c>
      <c r="F6" s="141" t="s">
        <v>18</v>
      </c>
      <c r="I6" s="88"/>
    </row>
    <row r="7" spans="1:9" ht="15" thickBot="1">
      <c r="A7" s="88"/>
      <c r="B7" s="88"/>
      <c r="C7" s="88"/>
      <c r="D7" s="88"/>
      <c r="E7" s="91">
        <v>6</v>
      </c>
      <c r="F7" s="142" t="s">
        <v>18</v>
      </c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 ht="15" thickBot="1">
      <c r="A12" s="88"/>
      <c r="D12" s="88"/>
      <c r="E12" s="88"/>
      <c r="F12" s="88"/>
      <c r="G12" s="88"/>
      <c r="H12" s="92"/>
      <c r="I12" s="88"/>
    </row>
    <row r="13" spans="1:9" ht="16">
      <c r="A13" s="206" t="s">
        <v>60</v>
      </c>
      <c r="B13" s="207"/>
      <c r="C13" s="144"/>
      <c r="D13" s="207"/>
      <c r="E13" s="208"/>
      <c r="F13" s="88"/>
      <c r="G13" s="88"/>
      <c r="H13" s="92"/>
      <c r="I13" s="88"/>
    </row>
    <row r="14" spans="1:9">
      <c r="A14" s="202"/>
      <c r="B14" s="88"/>
      <c r="C14" s="146"/>
      <c r="D14" s="146"/>
      <c r="E14" s="147"/>
      <c r="F14" s="88"/>
      <c r="G14" s="88"/>
      <c r="H14" s="92"/>
      <c r="I14" s="88"/>
    </row>
    <row r="15" spans="1:9">
      <c r="A15" s="110" t="s">
        <v>22</v>
      </c>
      <c r="B15" s="96" t="s">
        <v>62</v>
      </c>
      <c r="C15" s="146"/>
      <c r="D15" s="146"/>
      <c r="E15" s="147"/>
      <c r="F15" s="92"/>
      <c r="G15" s="88"/>
      <c r="H15" s="88"/>
      <c r="I15" s="88"/>
    </row>
    <row r="16" spans="1:9">
      <c r="A16" s="148">
        <v>1000</v>
      </c>
      <c r="B16" s="120" t="s">
        <v>16</v>
      </c>
      <c r="C16" s="146"/>
      <c r="D16" s="146"/>
      <c r="E16" s="147"/>
      <c r="F16" s="88"/>
      <c r="G16" s="88"/>
      <c r="H16" s="88"/>
      <c r="I16" s="88"/>
    </row>
    <row r="17" spans="1:9">
      <c r="A17" s="149">
        <v>750</v>
      </c>
      <c r="B17" s="120">
        <v>55901.78</v>
      </c>
      <c r="C17" s="146"/>
      <c r="D17" s="146"/>
      <c r="E17" s="147"/>
      <c r="F17" s="92"/>
      <c r="G17" s="88"/>
      <c r="H17" s="88"/>
      <c r="I17" s="92"/>
    </row>
    <row r="18" spans="1:9">
      <c r="A18" s="149">
        <v>500</v>
      </c>
      <c r="B18" s="120">
        <v>55711.245000000003</v>
      </c>
      <c r="C18" s="146"/>
      <c r="D18" s="146"/>
      <c r="E18" s="147"/>
      <c r="F18" s="88"/>
      <c r="G18" s="88"/>
      <c r="H18" s="88"/>
      <c r="I18" s="92"/>
    </row>
    <row r="19" spans="1:9">
      <c r="A19" s="150">
        <v>250</v>
      </c>
      <c r="B19" s="151">
        <v>40364.002</v>
      </c>
      <c r="C19" s="146"/>
      <c r="D19" s="146"/>
      <c r="E19" s="147"/>
      <c r="F19" s="88"/>
      <c r="G19" s="88"/>
      <c r="H19" s="88"/>
      <c r="I19" s="92"/>
    </row>
    <row r="20" spans="1:9">
      <c r="A20" s="150">
        <v>100</v>
      </c>
      <c r="B20" s="151">
        <v>19903.848000000002</v>
      </c>
      <c r="C20" s="146"/>
      <c r="D20" s="146"/>
      <c r="E20" s="147"/>
      <c r="F20" s="88"/>
      <c r="G20" s="88"/>
      <c r="H20" s="88"/>
      <c r="I20" s="92"/>
    </row>
    <row r="21" spans="1:9">
      <c r="A21" s="150">
        <v>50</v>
      </c>
      <c r="B21" s="151">
        <v>10362.299999999999</v>
      </c>
      <c r="C21" s="146"/>
      <c r="D21" s="146"/>
      <c r="E21" s="147"/>
      <c r="F21" s="88"/>
      <c r="G21" s="92"/>
      <c r="H21" s="88"/>
      <c r="I21" s="92"/>
    </row>
    <row r="22" spans="1:9">
      <c r="A22" s="150">
        <v>25</v>
      </c>
      <c r="B22" s="151">
        <v>5577.723</v>
      </c>
      <c r="C22" s="146"/>
      <c r="D22" s="146"/>
      <c r="E22" s="147"/>
      <c r="F22" s="88"/>
      <c r="G22" s="92"/>
      <c r="H22" s="88"/>
      <c r="I22" s="92"/>
    </row>
    <row r="23" spans="1:9">
      <c r="A23" s="150">
        <v>10</v>
      </c>
      <c r="B23" s="151">
        <v>2165.56</v>
      </c>
      <c r="C23" s="146"/>
      <c r="D23" s="146"/>
      <c r="E23" s="147"/>
      <c r="F23" s="88"/>
      <c r="G23" s="92"/>
      <c r="H23" s="88"/>
      <c r="I23" s="92"/>
    </row>
    <row r="24" spans="1:9">
      <c r="A24" s="149">
        <v>5</v>
      </c>
      <c r="B24" s="120">
        <v>401.678</v>
      </c>
      <c r="C24" s="146"/>
      <c r="D24" s="146"/>
      <c r="E24" s="147"/>
      <c r="F24" s="88"/>
      <c r="G24" s="92"/>
      <c r="H24" s="88"/>
      <c r="I24" s="92"/>
    </row>
    <row r="25" spans="1:9" ht="15" thickBot="1">
      <c r="A25" s="105"/>
      <c r="B25" s="88"/>
      <c r="C25" s="88"/>
      <c r="D25" s="146"/>
      <c r="E25" s="147"/>
      <c r="F25" s="88"/>
      <c r="G25" s="88"/>
      <c r="H25" s="88"/>
      <c r="I25" s="88"/>
    </row>
    <row r="26" spans="1:9" ht="17" thickBot="1">
      <c r="A26" s="206" t="s">
        <v>61</v>
      </c>
      <c r="B26" s="144"/>
      <c r="C26" s="144"/>
      <c r="D26" s="144"/>
      <c r="E26" s="302"/>
      <c r="F26" s="309"/>
      <c r="G26" s="303"/>
      <c r="H26" s="88"/>
      <c r="I26" s="88"/>
    </row>
    <row r="27" spans="1:9">
      <c r="A27" s="273" t="s">
        <v>31</v>
      </c>
      <c r="B27" s="121" t="s">
        <v>12</v>
      </c>
      <c r="C27" s="121" t="s">
        <v>13</v>
      </c>
      <c r="D27" s="122" t="s">
        <v>74</v>
      </c>
      <c r="E27" s="292"/>
      <c r="F27" s="282"/>
      <c r="G27" s="304"/>
      <c r="H27" s="88"/>
      <c r="I27" s="88"/>
    </row>
    <row r="28" spans="1:9">
      <c r="A28" s="90">
        <v>4</v>
      </c>
      <c r="B28" s="288">
        <v>3.3000000000000002E-2</v>
      </c>
      <c r="C28" s="283">
        <v>410958</v>
      </c>
      <c r="D28" s="306">
        <v>15261.635</v>
      </c>
      <c r="E28" s="292"/>
      <c r="F28" s="282"/>
      <c r="G28" s="306"/>
      <c r="H28" s="88"/>
      <c r="I28" s="88"/>
    </row>
    <row r="29" spans="1:9">
      <c r="A29" s="90">
        <v>5</v>
      </c>
      <c r="B29" s="288">
        <v>3.3000000000000002E-2</v>
      </c>
      <c r="C29" s="283">
        <v>410958</v>
      </c>
      <c r="D29" s="306">
        <v>9376.2199999999993</v>
      </c>
      <c r="E29" s="292"/>
      <c r="F29" s="282"/>
      <c r="G29" s="293"/>
      <c r="H29" s="88"/>
      <c r="I29" s="88"/>
    </row>
    <row r="30" spans="1:9" ht="15" thickBot="1">
      <c r="A30" s="91">
        <v>6</v>
      </c>
      <c r="B30" s="294">
        <v>3.3000000000000002E-2</v>
      </c>
      <c r="C30" s="295">
        <v>410958</v>
      </c>
      <c r="D30" s="307">
        <v>12828.777</v>
      </c>
      <c r="E30" s="292"/>
      <c r="F30" s="282"/>
      <c r="G30" s="293"/>
      <c r="H30" s="88"/>
      <c r="I30" s="88"/>
    </row>
    <row r="31" spans="1:9" ht="15" thickBot="1">
      <c r="A31" s="169"/>
      <c r="B31" s="252"/>
      <c r="C31" s="252"/>
      <c r="D31" s="252"/>
      <c r="E31" s="308"/>
      <c r="F31" s="308"/>
      <c r="G31" s="310"/>
      <c r="H31" s="88"/>
      <c r="I31" s="88"/>
    </row>
    <row r="32" spans="1:9">
      <c r="A32" s="98" t="s">
        <v>31</v>
      </c>
      <c r="B32" s="107" t="s">
        <v>14</v>
      </c>
      <c r="C32" s="121" t="s">
        <v>13</v>
      </c>
      <c r="D32" s="95" t="s">
        <v>33</v>
      </c>
      <c r="E32" s="95" t="s">
        <v>34</v>
      </c>
      <c r="F32" s="243" t="s">
        <v>29</v>
      </c>
      <c r="G32" s="299"/>
      <c r="H32" s="88"/>
      <c r="I32" s="88"/>
    </row>
    <row r="33" spans="1:9">
      <c r="A33" s="90">
        <v>4</v>
      </c>
      <c r="B33" s="288">
        <f>(D28-2027.3)/156.87</f>
        <v>84.364983744501814</v>
      </c>
      <c r="C33" s="283">
        <v>410958</v>
      </c>
      <c r="D33" s="284">
        <f>B33/C33</f>
        <v>2.0528857874649431E-4</v>
      </c>
      <c r="E33" s="285" t="s">
        <v>54</v>
      </c>
      <c r="F33" s="175">
        <v>12310</v>
      </c>
      <c r="G33" s="300"/>
    </row>
    <row r="34" spans="1:9">
      <c r="A34" s="90">
        <v>5</v>
      </c>
      <c r="B34" s="288">
        <f>(D29-2027.3)/156.87</f>
        <v>46.847198317077826</v>
      </c>
      <c r="C34" s="283">
        <v>410958</v>
      </c>
      <c r="D34" s="284">
        <f>B34/C34</f>
        <v>1.1399510002744277E-4</v>
      </c>
      <c r="E34" s="285" t="s">
        <v>55</v>
      </c>
      <c r="F34" s="175">
        <v>6448</v>
      </c>
      <c r="G34" s="300"/>
    </row>
    <row r="35" spans="1:9">
      <c r="A35" s="90">
        <v>6</v>
      </c>
      <c r="B35" s="288">
        <f>(D30-2027.3)/156.87</f>
        <v>68.856231274303568</v>
      </c>
      <c r="C35" s="283">
        <v>410958</v>
      </c>
      <c r="D35" s="284">
        <f>B35/C35</f>
        <v>1.6755053137864105E-4</v>
      </c>
      <c r="E35" s="285" t="s">
        <v>56</v>
      </c>
      <c r="F35" s="175">
        <v>9965</v>
      </c>
      <c r="G35" s="300"/>
    </row>
    <row r="36" spans="1:9" ht="15" thickBot="1">
      <c r="A36" s="204"/>
      <c r="B36" s="287"/>
      <c r="C36" s="287"/>
      <c r="D36" s="287"/>
      <c r="E36" s="287"/>
      <c r="F36" s="289">
        <f>AVERAGE(F33:F35)</f>
        <v>9574.3333333333339</v>
      </c>
      <c r="G36" s="301" t="s">
        <v>15</v>
      </c>
    </row>
    <row r="38" spans="1:9">
      <c r="A38" s="146"/>
      <c r="B38" s="281"/>
      <c r="C38" s="281"/>
      <c r="D38" s="281"/>
      <c r="E38" s="281"/>
      <c r="F38" s="290"/>
      <c r="G38" s="291"/>
    </row>
    <row r="39" spans="1:9">
      <c r="A39" s="88"/>
      <c r="B39" s="88"/>
      <c r="C39" s="88"/>
      <c r="D39" s="88"/>
      <c r="E39" s="88"/>
      <c r="F39" s="88"/>
      <c r="G39" s="88"/>
      <c r="H39" s="88"/>
      <c r="I39" s="88"/>
    </row>
    <row r="78" spans="7:9">
      <c r="G78" s="88"/>
      <c r="H78" s="88"/>
      <c r="I78" s="88"/>
    </row>
    <row r="79" spans="7:9">
      <c r="G79" s="88"/>
      <c r="H79" s="88"/>
      <c r="I79" s="88"/>
    </row>
    <row r="80" spans="7:9">
      <c r="G80" s="88"/>
      <c r="H80" s="88"/>
      <c r="I80" s="88"/>
    </row>
    <row r="81" spans="1:9"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>
      <c r="A85" s="88"/>
      <c r="B85" s="88"/>
      <c r="C85" s="88"/>
      <c r="D85" s="88"/>
      <c r="E85" s="88"/>
      <c r="F85" s="88"/>
      <c r="G85" s="88"/>
      <c r="H85" s="88"/>
      <c r="I85" s="88"/>
    </row>
    <row r="86" spans="1:9">
      <c r="A86" s="88"/>
      <c r="B86" s="88"/>
      <c r="C86" s="88"/>
      <c r="D86" s="88"/>
      <c r="E86" s="88"/>
      <c r="F86" s="88"/>
      <c r="G86" s="88"/>
      <c r="H86" s="88"/>
      <c r="I86" s="88"/>
    </row>
    <row r="87" spans="1:9">
      <c r="A87" s="88"/>
      <c r="B87" s="88"/>
      <c r="C87" s="88"/>
      <c r="D87" s="88"/>
      <c r="E87" s="88"/>
      <c r="F87" s="88"/>
      <c r="G87" s="88"/>
      <c r="H87" s="88"/>
      <c r="I87" s="88"/>
    </row>
    <row r="88" spans="1:9">
      <c r="A88" s="88"/>
      <c r="B88" s="88"/>
      <c r="C88" s="88"/>
      <c r="D88" s="88"/>
      <c r="E88" s="88"/>
      <c r="F88" s="88"/>
      <c r="G88" s="88"/>
      <c r="H88" s="88"/>
      <c r="I88" s="88"/>
    </row>
    <row r="89" spans="1:9">
      <c r="A89" s="88"/>
      <c r="B89" s="88"/>
      <c r="C89" s="88"/>
      <c r="D89" s="88"/>
      <c r="E89" s="88"/>
      <c r="F89" s="88"/>
      <c r="G89" s="88"/>
      <c r="H89" s="88"/>
      <c r="I89" s="88"/>
    </row>
    <row r="90" spans="1:9" ht="15" thickBot="1">
      <c r="A90" s="88"/>
      <c r="B90" s="88"/>
      <c r="C90" s="88"/>
      <c r="D90" s="88"/>
      <c r="E90" s="88"/>
      <c r="F90" s="88"/>
      <c r="G90" s="88"/>
      <c r="H90" s="88"/>
      <c r="I90" s="88"/>
    </row>
    <row r="91" spans="1:9" ht="15" thickBot="1">
      <c r="A91" s="182" t="s">
        <v>8</v>
      </c>
      <c r="B91" s="95"/>
      <c r="C91" s="95"/>
      <c r="D91" s="95"/>
      <c r="E91" s="95"/>
      <c r="F91" s="95"/>
      <c r="G91" s="122"/>
      <c r="H91" s="88"/>
      <c r="I91" s="88"/>
    </row>
    <row r="92" spans="1:9">
      <c r="A92" s="183" t="s">
        <v>9</v>
      </c>
      <c r="B92" s="95" t="s">
        <v>1</v>
      </c>
      <c r="C92" s="95" t="s">
        <v>2</v>
      </c>
      <c r="D92" s="95" t="s">
        <v>3</v>
      </c>
      <c r="E92" s="95" t="s">
        <v>4</v>
      </c>
      <c r="F92" s="95" t="s">
        <v>5</v>
      </c>
      <c r="G92" s="122" t="s">
        <v>6</v>
      </c>
      <c r="H92" s="88"/>
      <c r="I92" s="88"/>
    </row>
    <row r="93" spans="1:9">
      <c r="A93" s="184">
        <f>(E70+1543.2)/56.973</f>
        <v>27.086514664841243</v>
      </c>
      <c r="B93" s="163">
        <f>A93*15.18</f>
        <v>411.17329261229008</v>
      </c>
      <c r="C93" s="163">
        <v>15.56546</v>
      </c>
      <c r="D93" s="163"/>
      <c r="E93" s="97"/>
      <c r="F93" s="96" t="s">
        <v>10</v>
      </c>
      <c r="G93" s="185">
        <v>970400000000</v>
      </c>
      <c r="H93" s="88"/>
      <c r="I93" s="88"/>
    </row>
    <row r="94" spans="1:9">
      <c r="A94" s="184">
        <f>(E71+1543.2)/56.973</f>
        <v>27.086514664841243</v>
      </c>
      <c r="B94" s="163"/>
      <c r="C94" s="163">
        <f>A94/1000</f>
        <v>2.7086514664841244E-2</v>
      </c>
      <c r="D94" s="97">
        <v>16404.25</v>
      </c>
      <c r="E94" s="97">
        <f>A94/D94</f>
        <v>1.6511888483070694E-3</v>
      </c>
      <c r="F94" s="97"/>
      <c r="G94" s="141"/>
      <c r="H94" s="88"/>
      <c r="I94" s="88"/>
    </row>
    <row r="95" spans="1:9">
      <c r="A95" s="184">
        <f>(E72+1543.2)/56.973</f>
        <v>27.086514664841243</v>
      </c>
      <c r="B95" s="163"/>
      <c r="C95" s="163">
        <f>A95/1000</f>
        <v>2.7086514664841244E-2</v>
      </c>
      <c r="D95" s="97">
        <v>32808.5</v>
      </c>
      <c r="E95" s="97">
        <f>A95/D95</f>
        <v>8.2559442415353469E-4</v>
      </c>
      <c r="F95" s="97"/>
      <c r="G95" s="141"/>
      <c r="H95" s="88"/>
      <c r="I95" s="88"/>
    </row>
    <row r="96" spans="1:9">
      <c r="A96" s="184">
        <f>(E73+1543.2)/56.973</f>
        <v>27.086514664841243</v>
      </c>
      <c r="B96" s="163"/>
      <c r="C96" s="163">
        <f>A96/1000</f>
        <v>2.7086514664841244E-2</v>
      </c>
      <c r="D96" s="97">
        <v>65617</v>
      </c>
      <c r="E96" s="97">
        <f>A96/D96</f>
        <v>4.1279721207676735E-4</v>
      </c>
      <c r="F96" s="97"/>
      <c r="G96" s="141"/>
      <c r="H96" s="88"/>
      <c r="I96" s="88"/>
    </row>
    <row r="97" spans="1:9" ht="15" thickBot="1">
      <c r="A97" s="186"/>
      <c r="B97" s="176"/>
      <c r="C97" s="176"/>
      <c r="D97" s="176"/>
      <c r="E97" s="187">
        <f>AVERAGE(E94:E96)</f>
        <v>9.6319349484579053E-4</v>
      </c>
      <c r="F97" s="94" t="s">
        <v>11</v>
      </c>
      <c r="G97" s="188">
        <v>1329000</v>
      </c>
      <c r="H97" s="88"/>
      <c r="I97" s="88"/>
    </row>
    <row r="98" spans="1:9">
      <c r="A98" s="88"/>
      <c r="B98" s="88"/>
      <c r="C98" s="88"/>
      <c r="D98" s="88"/>
      <c r="E98" s="88"/>
      <c r="F98" s="88"/>
      <c r="G98" s="88"/>
      <c r="H98" s="88"/>
      <c r="I98" s="88"/>
    </row>
    <row r="99" spans="1:9">
      <c r="A99" s="88"/>
      <c r="B99" s="88"/>
      <c r="C99" s="88"/>
      <c r="D99" s="88"/>
      <c r="E99" s="88"/>
      <c r="F99" s="88"/>
      <c r="G99" s="88"/>
      <c r="H99" s="88"/>
      <c r="I99" s="88"/>
    </row>
    <row r="100" spans="1:9">
      <c r="A100" s="88"/>
      <c r="B100" s="88"/>
      <c r="C100" s="88"/>
      <c r="D100" s="88"/>
      <c r="E100" s="88"/>
      <c r="F100" s="88"/>
      <c r="G100" s="88"/>
      <c r="H100" s="88"/>
      <c r="I100" s="88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547B-2180-694E-AEDE-F0258F95C52A}">
  <dimension ref="A1:T76"/>
  <sheetViews>
    <sheetView tabSelected="1" workbookViewId="0">
      <selection activeCell="Q55" sqref="Q55"/>
    </sheetView>
  </sheetViews>
  <sheetFormatPr baseColWidth="10" defaultColWidth="21.6640625" defaultRowHeight="16"/>
  <cols>
    <col min="1" max="1" width="21.6640625" style="312"/>
    <col min="2" max="2" width="24.1640625" style="312" bestFit="1" customWidth="1"/>
    <col min="3" max="3" width="21.6640625" style="312"/>
    <col min="4" max="4" width="9.6640625" style="312" bestFit="1" customWidth="1"/>
    <col min="5" max="5" width="9" style="312" bestFit="1" customWidth="1"/>
    <col min="6" max="6" width="8.1640625" style="312" bestFit="1" customWidth="1"/>
    <col min="7" max="7" width="17.33203125" style="312" bestFit="1" customWidth="1"/>
    <col min="8" max="8" width="9.6640625" style="312" bestFit="1" customWidth="1"/>
    <col min="9" max="9" width="8.83203125" style="312" bestFit="1" customWidth="1"/>
    <col min="10" max="10" width="8.1640625" style="312" bestFit="1" customWidth="1"/>
    <col min="11" max="11" width="17.83203125" style="312" bestFit="1" customWidth="1"/>
    <col min="12" max="12" width="9" style="312" bestFit="1" customWidth="1"/>
    <col min="13" max="13" width="8.1640625" style="312" bestFit="1" customWidth="1"/>
    <col min="14" max="14" width="17.83203125" style="312" bestFit="1" customWidth="1"/>
    <col min="15" max="15" width="9" style="312" bestFit="1" customWidth="1"/>
    <col min="16" max="16" width="8.1640625" style="312" bestFit="1" customWidth="1"/>
    <col min="17" max="17" width="17.83203125" style="312" bestFit="1" customWidth="1"/>
    <col min="18" max="18" width="9.33203125" style="312" bestFit="1" customWidth="1"/>
    <col min="19" max="19" width="8.1640625" style="312" bestFit="1" customWidth="1"/>
    <col min="20" max="20" width="17.83203125" style="312" bestFit="1" customWidth="1"/>
    <col min="21" max="16384" width="21.6640625" style="312"/>
  </cols>
  <sheetData>
    <row r="1" spans="1:20" ht="24">
      <c r="C1" s="311" t="s">
        <v>76</v>
      </c>
      <c r="D1" s="311"/>
      <c r="E1" s="311"/>
      <c r="F1" s="311"/>
    </row>
    <row r="3" spans="1:20" ht="17" thickBot="1"/>
    <row r="4" spans="1:20" ht="17" thickBot="1">
      <c r="A4" s="313" t="s">
        <v>77</v>
      </c>
      <c r="B4" s="314"/>
      <c r="C4" s="315"/>
      <c r="D4" s="316"/>
      <c r="E4" s="317" t="s">
        <v>78</v>
      </c>
      <c r="F4" s="314"/>
      <c r="G4" s="314"/>
      <c r="H4" s="316"/>
      <c r="I4" s="317" t="s">
        <v>79</v>
      </c>
      <c r="J4" s="314"/>
      <c r="K4" s="314"/>
      <c r="L4" s="313" t="s">
        <v>80</v>
      </c>
      <c r="M4" s="314"/>
      <c r="N4" s="314"/>
      <c r="O4" s="318" t="s">
        <v>81</v>
      </c>
      <c r="P4" s="319"/>
      <c r="Q4" s="320"/>
      <c r="R4" s="318" t="s">
        <v>82</v>
      </c>
      <c r="S4" s="319"/>
      <c r="T4" s="321"/>
    </row>
    <row r="5" spans="1:20">
      <c r="A5" s="322" t="s">
        <v>31</v>
      </c>
      <c r="B5" s="323" t="s">
        <v>83</v>
      </c>
      <c r="C5" s="324" t="s">
        <v>84</v>
      </c>
      <c r="D5" s="325" t="s">
        <v>85</v>
      </c>
      <c r="E5" s="322" t="s">
        <v>31</v>
      </c>
      <c r="F5" s="323" t="s">
        <v>83</v>
      </c>
      <c r="G5" s="324" t="s">
        <v>86</v>
      </c>
      <c r="H5" s="325" t="s">
        <v>85</v>
      </c>
      <c r="I5" s="322" t="s">
        <v>31</v>
      </c>
      <c r="J5" s="323" t="s">
        <v>83</v>
      </c>
      <c r="K5" s="326" t="s">
        <v>84</v>
      </c>
      <c r="L5" s="322" t="s">
        <v>31</v>
      </c>
      <c r="M5" s="323" t="s">
        <v>83</v>
      </c>
      <c r="N5" s="327" t="s">
        <v>84</v>
      </c>
      <c r="O5" s="322" t="s">
        <v>31</v>
      </c>
      <c r="P5" s="323" t="s">
        <v>83</v>
      </c>
      <c r="Q5" s="327" t="s">
        <v>84</v>
      </c>
      <c r="R5" s="322" t="s">
        <v>31</v>
      </c>
      <c r="S5" s="323" t="s">
        <v>83</v>
      </c>
      <c r="T5" s="325" t="s">
        <v>84</v>
      </c>
    </row>
    <row r="6" spans="1:20">
      <c r="A6" s="328">
        <v>1</v>
      </c>
      <c r="B6" s="329">
        <v>44764</v>
      </c>
      <c r="C6" s="330">
        <v>44550</v>
      </c>
      <c r="D6" s="331">
        <f>AVERAGE(C6,C9,C12)</f>
        <v>33803.333333333336</v>
      </c>
      <c r="E6" s="328">
        <v>1</v>
      </c>
      <c r="F6" s="332">
        <v>44766</v>
      </c>
      <c r="G6" s="333">
        <v>12690</v>
      </c>
      <c r="H6" s="334">
        <v>12690</v>
      </c>
      <c r="I6" s="328">
        <v>1</v>
      </c>
      <c r="J6" s="329">
        <v>44764</v>
      </c>
      <c r="K6" s="335">
        <v>10630</v>
      </c>
      <c r="L6" s="328">
        <v>1</v>
      </c>
      <c r="M6" s="336">
        <v>44781</v>
      </c>
      <c r="N6" s="337">
        <v>1137</v>
      </c>
      <c r="O6" s="328">
        <v>1</v>
      </c>
      <c r="P6" s="336">
        <v>44781</v>
      </c>
      <c r="Q6" s="337">
        <v>3411</v>
      </c>
      <c r="R6" s="328">
        <v>1</v>
      </c>
      <c r="S6" s="336">
        <v>44781</v>
      </c>
      <c r="T6" s="337">
        <v>8207</v>
      </c>
    </row>
    <row r="7" spans="1:20">
      <c r="A7" s="338">
        <v>2</v>
      </c>
      <c r="B7" s="339">
        <v>44764</v>
      </c>
      <c r="C7" s="340">
        <v>63310</v>
      </c>
      <c r="D7" s="341">
        <f>AVERAGE(C7,C10,C13)</f>
        <v>40253.333333333336</v>
      </c>
      <c r="E7" s="338">
        <v>2</v>
      </c>
      <c r="F7" s="342">
        <v>44766</v>
      </c>
      <c r="G7" s="343">
        <v>18760</v>
      </c>
      <c r="H7" s="344">
        <v>18760</v>
      </c>
      <c r="I7" s="338">
        <v>2</v>
      </c>
      <c r="J7" s="339">
        <v>44764</v>
      </c>
      <c r="K7" s="335">
        <v>8753</v>
      </c>
      <c r="L7" s="338">
        <v>2</v>
      </c>
      <c r="M7" s="336">
        <v>44781</v>
      </c>
      <c r="N7" s="337">
        <v>2274</v>
      </c>
      <c r="O7" s="338">
        <v>2</v>
      </c>
      <c r="P7" s="336">
        <v>44781</v>
      </c>
      <c r="Q7" s="337">
        <v>3411</v>
      </c>
      <c r="R7" s="338">
        <v>2</v>
      </c>
      <c r="S7" s="336">
        <v>44781</v>
      </c>
      <c r="T7" s="337">
        <v>5276</v>
      </c>
    </row>
    <row r="8" spans="1:20">
      <c r="A8" s="338">
        <v>3</v>
      </c>
      <c r="B8" s="339">
        <v>44764</v>
      </c>
      <c r="C8" s="340">
        <v>43960</v>
      </c>
      <c r="D8" s="341">
        <f>AVERAGE(C8,C11,C14)</f>
        <v>36146.666666666664</v>
      </c>
      <c r="E8" s="338">
        <v>3</v>
      </c>
      <c r="F8" s="342">
        <v>44766</v>
      </c>
      <c r="G8" s="343">
        <v>14350</v>
      </c>
      <c r="H8" s="344">
        <v>14350</v>
      </c>
      <c r="I8" s="338">
        <v>3</v>
      </c>
      <c r="J8" s="339">
        <v>44764</v>
      </c>
      <c r="K8" s="335">
        <v>8753</v>
      </c>
      <c r="L8" s="338">
        <v>3</v>
      </c>
      <c r="M8" s="336">
        <v>44781</v>
      </c>
      <c r="N8" s="337">
        <v>1705</v>
      </c>
      <c r="O8" s="338">
        <v>3</v>
      </c>
      <c r="P8" s="336">
        <v>44781</v>
      </c>
      <c r="Q8" s="337">
        <v>4548</v>
      </c>
      <c r="R8" s="338">
        <v>3</v>
      </c>
      <c r="S8" s="336">
        <v>44781</v>
      </c>
      <c r="T8" s="337">
        <v>11140</v>
      </c>
    </row>
    <row r="9" spans="1:20">
      <c r="A9" s="322">
        <v>1</v>
      </c>
      <c r="B9" s="345">
        <v>44785</v>
      </c>
      <c r="C9" s="346">
        <v>34000</v>
      </c>
      <c r="D9" s="347"/>
      <c r="E9" s="348">
        <v>4</v>
      </c>
      <c r="F9" s="345">
        <v>44785</v>
      </c>
      <c r="G9" s="346">
        <v>5518</v>
      </c>
      <c r="H9" s="344">
        <f>AVERAGE(G11,G21)</f>
        <v>7449</v>
      </c>
      <c r="I9" s="348">
        <v>4</v>
      </c>
      <c r="J9" s="349">
        <v>44789</v>
      </c>
      <c r="K9" s="335">
        <v>2501</v>
      </c>
      <c r="L9" s="348">
        <v>4</v>
      </c>
      <c r="M9" s="336">
        <v>44785</v>
      </c>
      <c r="N9" s="350">
        <v>0</v>
      </c>
      <c r="O9" s="348">
        <v>4</v>
      </c>
      <c r="P9" s="336">
        <v>44785</v>
      </c>
      <c r="Q9" s="350">
        <v>4548</v>
      </c>
      <c r="R9" s="348">
        <v>4</v>
      </c>
      <c r="S9" s="336">
        <v>44785</v>
      </c>
      <c r="T9" s="337">
        <v>12310</v>
      </c>
    </row>
    <row r="10" spans="1:20">
      <c r="A10" s="322">
        <v>2</v>
      </c>
      <c r="B10" s="345">
        <v>44785</v>
      </c>
      <c r="C10" s="346">
        <v>37520</v>
      </c>
      <c r="D10" s="347"/>
      <c r="E10" s="348">
        <v>5</v>
      </c>
      <c r="F10" s="345">
        <v>44785</v>
      </c>
      <c r="G10" s="346">
        <v>6069</v>
      </c>
      <c r="H10" s="344">
        <f>AVERAGE(G10,G20)</f>
        <v>7173</v>
      </c>
      <c r="I10" s="348">
        <v>5</v>
      </c>
      <c r="J10" s="349">
        <v>44789</v>
      </c>
      <c r="K10" s="335">
        <v>2501</v>
      </c>
      <c r="L10" s="348">
        <v>5</v>
      </c>
      <c r="M10" s="336">
        <v>44785</v>
      </c>
      <c r="N10" s="337">
        <v>1705</v>
      </c>
      <c r="O10" s="348">
        <v>5</v>
      </c>
      <c r="P10" s="336">
        <v>44785</v>
      </c>
      <c r="Q10" s="337">
        <v>3411</v>
      </c>
      <c r="R10" s="348">
        <v>5</v>
      </c>
      <c r="S10" s="336">
        <v>44785</v>
      </c>
      <c r="T10" s="337">
        <v>6448</v>
      </c>
    </row>
    <row r="11" spans="1:20">
      <c r="A11" s="322">
        <v>3</v>
      </c>
      <c r="B11" s="345">
        <v>44785</v>
      </c>
      <c r="C11" s="346">
        <v>29310</v>
      </c>
      <c r="D11" s="347"/>
      <c r="E11" s="348">
        <v>6</v>
      </c>
      <c r="F11" s="345">
        <v>44785</v>
      </c>
      <c r="G11" s="346">
        <v>6621</v>
      </c>
      <c r="H11" s="341">
        <v>6621</v>
      </c>
      <c r="I11" s="348">
        <v>6</v>
      </c>
      <c r="J11" s="349">
        <v>44789</v>
      </c>
      <c r="K11" s="335">
        <v>3126</v>
      </c>
      <c r="L11" s="348">
        <v>6</v>
      </c>
      <c r="M11" s="336">
        <v>44785</v>
      </c>
      <c r="N11" s="337">
        <v>1137</v>
      </c>
      <c r="O11" s="348">
        <v>6</v>
      </c>
      <c r="P11" s="336">
        <v>44785</v>
      </c>
      <c r="Q11" s="350">
        <v>4548</v>
      </c>
      <c r="R11" s="348">
        <v>6</v>
      </c>
      <c r="S11" s="336">
        <v>44785</v>
      </c>
      <c r="T11" s="337">
        <v>9965</v>
      </c>
    </row>
    <row r="12" spans="1:20">
      <c r="A12" s="338">
        <v>1</v>
      </c>
      <c r="B12" s="339">
        <v>44792</v>
      </c>
      <c r="C12" s="340">
        <v>22860</v>
      </c>
      <c r="D12" s="351"/>
      <c r="E12" s="352"/>
      <c r="F12" s="340"/>
      <c r="G12" s="353"/>
      <c r="H12" s="354"/>
      <c r="I12" s="355">
        <v>14</v>
      </c>
      <c r="J12" s="349">
        <v>44795</v>
      </c>
      <c r="K12" s="335">
        <v>5002</v>
      </c>
      <c r="L12" s="356"/>
      <c r="M12" s="346"/>
      <c r="N12" s="357"/>
      <c r="O12" s="358"/>
      <c r="P12" s="353"/>
      <c r="Q12" s="357"/>
      <c r="R12" s="358"/>
      <c r="S12" s="353"/>
      <c r="T12" s="359"/>
    </row>
    <row r="13" spans="1:20">
      <c r="A13" s="338">
        <v>2</v>
      </c>
      <c r="B13" s="339">
        <v>44792</v>
      </c>
      <c r="C13" s="340">
        <v>19930</v>
      </c>
      <c r="D13" s="351"/>
      <c r="E13" s="352"/>
      <c r="F13" s="340"/>
      <c r="G13" s="353"/>
      <c r="H13" s="354"/>
      <c r="I13" s="355">
        <v>15</v>
      </c>
      <c r="J13" s="349">
        <v>44795</v>
      </c>
      <c r="K13" s="360">
        <v>3751</v>
      </c>
      <c r="L13" s="356"/>
      <c r="M13" s="346"/>
      <c r="N13" s="357"/>
      <c r="O13" s="358"/>
      <c r="P13" s="353"/>
      <c r="Q13" s="357"/>
      <c r="R13" s="358"/>
      <c r="S13" s="353"/>
      <c r="T13" s="359"/>
    </row>
    <row r="14" spans="1:20">
      <c r="A14" s="338">
        <v>3</v>
      </c>
      <c r="B14" s="339">
        <v>44792</v>
      </c>
      <c r="C14" s="340">
        <v>35170</v>
      </c>
      <c r="D14" s="351"/>
      <c r="E14" s="352"/>
      <c r="F14" s="340"/>
      <c r="G14" s="353"/>
      <c r="H14" s="354"/>
      <c r="I14" s="355">
        <v>16</v>
      </c>
      <c r="J14" s="349">
        <v>44795</v>
      </c>
      <c r="K14" s="360">
        <v>3751</v>
      </c>
      <c r="L14" s="356"/>
      <c r="M14" s="346"/>
      <c r="N14" s="357"/>
      <c r="O14" s="358"/>
      <c r="P14" s="353"/>
      <c r="Q14" s="357"/>
      <c r="R14" s="358"/>
      <c r="S14" s="353"/>
      <c r="T14" s="359"/>
    </row>
    <row r="15" spans="1:20">
      <c r="A15" s="322">
        <v>18</v>
      </c>
      <c r="B15" s="345">
        <v>44807</v>
      </c>
      <c r="C15" s="346">
        <v>17590</v>
      </c>
      <c r="D15" s="341">
        <v>17590</v>
      </c>
      <c r="E15" s="356"/>
      <c r="F15" s="346"/>
      <c r="G15" s="353"/>
      <c r="H15" s="354"/>
      <c r="I15" s="358"/>
      <c r="J15" s="353"/>
      <c r="K15" s="357"/>
      <c r="L15" s="358"/>
      <c r="M15" s="353"/>
      <c r="N15" s="357"/>
      <c r="O15" s="358"/>
      <c r="P15" s="353"/>
      <c r="Q15" s="357"/>
      <c r="R15" s="358"/>
      <c r="S15" s="353"/>
      <c r="T15" s="354"/>
    </row>
    <row r="16" spans="1:20">
      <c r="A16" s="322">
        <v>17</v>
      </c>
      <c r="B16" s="345">
        <v>44807</v>
      </c>
      <c r="C16" s="346">
        <v>31070</v>
      </c>
      <c r="D16" s="341">
        <v>31070</v>
      </c>
      <c r="E16" s="356"/>
      <c r="F16" s="346"/>
      <c r="G16" s="353"/>
      <c r="H16" s="354"/>
      <c r="I16" s="358"/>
      <c r="J16" s="353"/>
      <c r="K16" s="357"/>
      <c r="L16" s="358"/>
      <c r="M16" s="353"/>
      <c r="N16" s="357"/>
      <c r="O16" s="358"/>
      <c r="P16" s="353"/>
      <c r="Q16" s="357"/>
      <c r="R16" s="358"/>
      <c r="S16" s="353"/>
      <c r="T16" s="354"/>
    </row>
    <row r="17" spans="1:20">
      <c r="A17" s="338">
        <v>6</v>
      </c>
      <c r="B17" s="339">
        <v>44844</v>
      </c>
      <c r="C17" s="340">
        <v>17000</v>
      </c>
      <c r="D17" s="341">
        <v>17000</v>
      </c>
      <c r="E17" s="352"/>
      <c r="F17" s="340"/>
      <c r="G17" s="353"/>
      <c r="H17" s="354"/>
      <c r="I17" s="358"/>
      <c r="J17" s="353"/>
      <c r="K17" s="357"/>
      <c r="L17" s="358"/>
      <c r="M17" s="353"/>
      <c r="N17" s="357"/>
      <c r="O17" s="358"/>
      <c r="P17" s="353"/>
      <c r="Q17" s="357"/>
      <c r="R17" s="358"/>
      <c r="S17" s="353"/>
      <c r="T17" s="354"/>
    </row>
    <row r="18" spans="1:20">
      <c r="A18" s="338">
        <v>5</v>
      </c>
      <c r="B18" s="339">
        <v>44844</v>
      </c>
      <c r="C18" s="340">
        <v>14650</v>
      </c>
      <c r="D18" s="341">
        <f>AVERAGE(C18,C20)</f>
        <v>13480</v>
      </c>
      <c r="E18" s="352"/>
      <c r="F18" s="340"/>
      <c r="G18" s="353"/>
      <c r="H18" s="354"/>
      <c r="I18" s="358"/>
      <c r="J18" s="353"/>
      <c r="K18" s="357"/>
      <c r="L18" s="358"/>
      <c r="M18" s="353"/>
      <c r="N18" s="357"/>
      <c r="O18" s="358"/>
      <c r="P18" s="353"/>
      <c r="Q18" s="357"/>
      <c r="R18" s="358"/>
      <c r="S18" s="353"/>
      <c r="T18" s="354"/>
    </row>
    <row r="19" spans="1:20">
      <c r="A19" s="338">
        <v>4</v>
      </c>
      <c r="B19" s="339">
        <v>44844</v>
      </c>
      <c r="C19" s="340">
        <v>9379</v>
      </c>
      <c r="D19" s="341">
        <f>AVERAGE(C19,C21)</f>
        <v>10844.5</v>
      </c>
      <c r="E19" s="352"/>
      <c r="F19" s="340"/>
      <c r="G19" s="353"/>
      <c r="H19" s="354"/>
      <c r="I19" s="358"/>
      <c r="J19" s="353"/>
      <c r="K19" s="357"/>
      <c r="L19" s="358"/>
      <c r="M19" s="353"/>
      <c r="N19" s="357"/>
      <c r="O19" s="358"/>
      <c r="P19" s="353"/>
      <c r="Q19" s="357"/>
      <c r="R19" s="358"/>
      <c r="S19" s="353"/>
      <c r="T19" s="354"/>
    </row>
    <row r="20" spans="1:20">
      <c r="A20" s="322">
        <v>5</v>
      </c>
      <c r="B20" s="345">
        <v>44950</v>
      </c>
      <c r="C20" s="346">
        <v>12310</v>
      </c>
      <c r="D20" s="347"/>
      <c r="E20" s="322">
        <v>5</v>
      </c>
      <c r="F20" s="345">
        <v>44950</v>
      </c>
      <c r="G20" s="346">
        <v>8277</v>
      </c>
      <c r="H20" s="347"/>
      <c r="I20" s="356"/>
      <c r="J20" s="346"/>
      <c r="K20" s="357"/>
      <c r="L20" s="358"/>
      <c r="M20" s="353"/>
      <c r="N20" s="357"/>
      <c r="O20" s="358"/>
      <c r="P20" s="353"/>
      <c r="Q20" s="357"/>
      <c r="R20" s="358"/>
      <c r="S20" s="353"/>
      <c r="T20" s="354"/>
    </row>
    <row r="21" spans="1:20">
      <c r="A21" s="361">
        <v>4</v>
      </c>
      <c r="B21" s="345">
        <v>44950</v>
      </c>
      <c r="C21" s="362">
        <v>12310</v>
      </c>
      <c r="D21" s="363"/>
      <c r="E21" s="348">
        <v>4</v>
      </c>
      <c r="F21" s="345">
        <v>44950</v>
      </c>
      <c r="G21" s="364">
        <v>8277</v>
      </c>
      <c r="H21" s="365"/>
      <c r="I21" s="366"/>
      <c r="J21" s="364"/>
      <c r="K21" s="357"/>
      <c r="L21" s="358"/>
      <c r="M21" s="353"/>
      <c r="N21" s="357"/>
      <c r="O21" s="358"/>
      <c r="P21" s="353"/>
      <c r="Q21" s="357"/>
      <c r="R21" s="358"/>
      <c r="S21" s="353"/>
      <c r="T21" s="354"/>
    </row>
    <row r="22" spans="1:20">
      <c r="A22" s="367">
        <v>52</v>
      </c>
      <c r="B22" s="339">
        <v>45016</v>
      </c>
      <c r="C22" s="340">
        <v>5862</v>
      </c>
      <c r="D22" s="341">
        <v>5862</v>
      </c>
      <c r="E22" s="352"/>
      <c r="F22" s="340"/>
      <c r="G22" s="353"/>
      <c r="H22" s="354"/>
      <c r="I22" s="358"/>
      <c r="J22" s="353"/>
      <c r="K22" s="357"/>
      <c r="L22" s="358"/>
      <c r="M22" s="353"/>
      <c r="N22" s="357"/>
      <c r="O22" s="358"/>
      <c r="P22" s="353"/>
      <c r="Q22" s="357"/>
      <c r="R22" s="358"/>
      <c r="S22" s="353"/>
      <c r="T22" s="354"/>
    </row>
    <row r="23" spans="1:20">
      <c r="A23" s="367">
        <v>53</v>
      </c>
      <c r="B23" s="339">
        <v>45016</v>
      </c>
      <c r="C23" s="340">
        <v>2931</v>
      </c>
      <c r="D23" s="341">
        <v>2931</v>
      </c>
      <c r="E23" s="352"/>
      <c r="F23" s="340"/>
      <c r="G23" s="353"/>
      <c r="H23" s="354"/>
      <c r="I23" s="358"/>
      <c r="J23" s="353"/>
      <c r="K23" s="357"/>
      <c r="L23" s="358"/>
      <c r="M23" s="353"/>
      <c r="N23" s="357"/>
      <c r="O23" s="358"/>
      <c r="P23" s="353"/>
      <c r="Q23" s="357"/>
      <c r="R23" s="358"/>
      <c r="S23" s="353"/>
      <c r="T23" s="354"/>
    </row>
    <row r="24" spans="1:20">
      <c r="A24" s="367">
        <v>54</v>
      </c>
      <c r="B24" s="339">
        <v>45016</v>
      </c>
      <c r="C24" s="340">
        <v>2345</v>
      </c>
      <c r="D24" s="341">
        <v>2345</v>
      </c>
      <c r="E24" s="352"/>
      <c r="F24" s="340"/>
      <c r="G24" s="353"/>
      <c r="H24" s="354"/>
      <c r="I24" s="358"/>
      <c r="J24" s="353"/>
      <c r="K24" s="357"/>
      <c r="L24" s="358"/>
      <c r="M24" s="353"/>
      <c r="N24" s="357"/>
      <c r="O24" s="358"/>
      <c r="P24" s="353"/>
      <c r="Q24" s="357"/>
      <c r="R24" s="358"/>
      <c r="S24" s="353"/>
      <c r="T24" s="354"/>
    </row>
    <row r="25" spans="1:20">
      <c r="A25" s="368">
        <v>55</v>
      </c>
      <c r="B25" s="339">
        <v>45016</v>
      </c>
      <c r="C25" s="340">
        <v>7034</v>
      </c>
      <c r="D25" s="341">
        <v>7034</v>
      </c>
      <c r="E25" s="352"/>
      <c r="F25" s="340"/>
      <c r="G25" s="353"/>
      <c r="H25" s="354"/>
      <c r="I25" s="358"/>
      <c r="J25" s="353"/>
      <c r="K25" s="357"/>
      <c r="L25" s="358"/>
      <c r="M25" s="353"/>
      <c r="N25" s="357"/>
      <c r="O25" s="358"/>
      <c r="P25" s="353"/>
      <c r="Q25" s="357"/>
      <c r="R25" s="358"/>
      <c r="S25" s="353"/>
      <c r="T25" s="354"/>
    </row>
    <row r="26" spans="1:20">
      <c r="A26" s="368">
        <v>56</v>
      </c>
      <c r="B26" s="339">
        <v>45016</v>
      </c>
      <c r="C26" s="340">
        <v>7621</v>
      </c>
      <c r="D26" s="341">
        <v>7621</v>
      </c>
      <c r="E26" s="352"/>
      <c r="F26" s="340"/>
      <c r="G26" s="353"/>
      <c r="H26" s="354"/>
      <c r="I26" s="358"/>
      <c r="J26" s="353"/>
      <c r="K26" s="357"/>
      <c r="L26" s="358"/>
      <c r="M26" s="353"/>
      <c r="N26" s="357"/>
      <c r="O26" s="358"/>
      <c r="P26" s="353"/>
      <c r="Q26" s="357"/>
      <c r="R26" s="358"/>
      <c r="S26" s="353"/>
      <c r="T26" s="354"/>
    </row>
    <row r="27" spans="1:20">
      <c r="A27" s="369">
        <v>44</v>
      </c>
      <c r="B27" s="349">
        <v>45060</v>
      </c>
      <c r="C27" s="370">
        <v>3517</v>
      </c>
      <c r="D27" s="344">
        <v>3517</v>
      </c>
      <c r="E27" s="371">
        <v>44</v>
      </c>
      <c r="F27" s="349">
        <v>45060</v>
      </c>
      <c r="G27" s="346">
        <v>2207</v>
      </c>
      <c r="H27" s="341">
        <v>2207</v>
      </c>
      <c r="I27" s="372"/>
      <c r="J27" s="373"/>
      <c r="K27" s="357"/>
      <c r="L27" s="358"/>
      <c r="M27" s="353"/>
      <c r="N27" s="357"/>
      <c r="O27" s="358"/>
      <c r="P27" s="353"/>
      <c r="Q27" s="357"/>
      <c r="R27" s="358"/>
      <c r="S27" s="353"/>
      <c r="T27" s="354"/>
    </row>
    <row r="28" spans="1:20">
      <c r="A28" s="369">
        <v>45</v>
      </c>
      <c r="B28" s="349">
        <v>45060</v>
      </c>
      <c r="C28" s="370">
        <v>4103</v>
      </c>
      <c r="D28" s="344">
        <v>4103</v>
      </c>
      <c r="E28" s="371">
        <v>45</v>
      </c>
      <c r="F28" s="349">
        <v>45060</v>
      </c>
      <c r="G28" s="346">
        <v>1655</v>
      </c>
      <c r="H28" s="341">
        <v>1655</v>
      </c>
      <c r="I28" s="372"/>
      <c r="J28" s="373"/>
      <c r="K28" s="357"/>
      <c r="L28" s="358"/>
      <c r="M28" s="353"/>
      <c r="N28" s="357"/>
      <c r="O28" s="358"/>
      <c r="P28" s="353"/>
      <c r="Q28" s="357"/>
      <c r="R28" s="358"/>
      <c r="S28" s="353"/>
      <c r="T28" s="354"/>
    </row>
    <row r="29" spans="1:20">
      <c r="A29" s="369">
        <v>57</v>
      </c>
      <c r="B29" s="349">
        <v>45060</v>
      </c>
      <c r="C29" s="370">
        <v>1759</v>
      </c>
      <c r="D29" s="344">
        <f>AVERAGE(C29,C43)</f>
        <v>1759</v>
      </c>
      <c r="E29" s="371">
        <v>57</v>
      </c>
      <c r="F29" s="349">
        <v>45060</v>
      </c>
      <c r="G29" s="374">
        <v>551.77</v>
      </c>
      <c r="H29" s="375">
        <v>551.77</v>
      </c>
      <c r="I29" s="376"/>
      <c r="J29" s="377"/>
      <c r="K29" s="357"/>
      <c r="L29" s="358"/>
      <c r="M29" s="353"/>
      <c r="N29" s="357"/>
      <c r="O29" s="358"/>
      <c r="P29" s="353"/>
      <c r="Q29" s="357"/>
      <c r="R29" s="358"/>
      <c r="S29" s="353"/>
      <c r="T29" s="354"/>
    </row>
    <row r="30" spans="1:20">
      <c r="A30" s="378">
        <v>58</v>
      </c>
      <c r="B30" s="349">
        <v>45060</v>
      </c>
      <c r="C30" s="370">
        <v>1759</v>
      </c>
      <c r="D30" s="344">
        <v>1759</v>
      </c>
      <c r="E30" s="379">
        <v>58</v>
      </c>
      <c r="F30" s="349">
        <v>45060</v>
      </c>
      <c r="G30" s="346">
        <v>0</v>
      </c>
      <c r="H30" s="341">
        <v>0</v>
      </c>
      <c r="I30" s="372"/>
      <c r="J30" s="373"/>
      <c r="K30" s="357"/>
      <c r="L30" s="358"/>
      <c r="M30" s="353"/>
      <c r="N30" s="357"/>
      <c r="O30" s="358"/>
      <c r="P30" s="353"/>
      <c r="Q30" s="357"/>
      <c r="R30" s="358"/>
      <c r="S30" s="353"/>
      <c r="T30" s="354"/>
    </row>
    <row r="31" spans="1:20">
      <c r="A31" s="378">
        <v>59</v>
      </c>
      <c r="B31" s="349">
        <v>45060</v>
      </c>
      <c r="C31" s="370">
        <v>1759</v>
      </c>
      <c r="D31" s="344">
        <f>AVERAGE(C31,C44)</f>
        <v>1465.5</v>
      </c>
      <c r="E31" s="379">
        <v>59</v>
      </c>
      <c r="F31" s="349">
        <v>45060</v>
      </c>
      <c r="G31" s="346">
        <v>1104</v>
      </c>
      <c r="H31" s="341">
        <v>1104</v>
      </c>
      <c r="I31" s="372"/>
      <c r="J31" s="373"/>
      <c r="K31" s="357"/>
      <c r="L31" s="358"/>
      <c r="M31" s="353"/>
      <c r="N31" s="357"/>
      <c r="O31" s="358"/>
      <c r="P31" s="353"/>
      <c r="Q31" s="357"/>
      <c r="R31" s="358"/>
      <c r="S31" s="353"/>
      <c r="T31" s="354"/>
    </row>
    <row r="32" spans="1:20">
      <c r="A32" s="380">
        <v>14</v>
      </c>
      <c r="B32" s="349">
        <v>45452</v>
      </c>
      <c r="C32" s="381">
        <v>11140</v>
      </c>
      <c r="D32" s="382">
        <f>AVERAGE(C32,C38)</f>
        <v>24035</v>
      </c>
      <c r="E32" s="379">
        <v>60</v>
      </c>
      <c r="F32" s="349">
        <v>45060</v>
      </c>
      <c r="G32" s="370">
        <v>1655</v>
      </c>
      <c r="H32" s="344">
        <v>1655</v>
      </c>
      <c r="I32" s="383"/>
      <c r="J32" s="370"/>
      <c r="K32" s="357"/>
      <c r="L32" s="358"/>
      <c r="M32" s="353"/>
      <c r="N32" s="357"/>
      <c r="O32" s="358"/>
      <c r="P32" s="353"/>
      <c r="Q32" s="357"/>
      <c r="R32" s="358"/>
      <c r="S32" s="353"/>
      <c r="T32" s="354"/>
    </row>
    <row r="33" spans="1:20">
      <c r="A33" s="380">
        <v>15</v>
      </c>
      <c r="B33" s="349">
        <v>45452</v>
      </c>
      <c r="C33" s="381">
        <v>10550</v>
      </c>
      <c r="D33" s="382">
        <f>AVERAGE(C33,C39)</f>
        <v>9378.5</v>
      </c>
      <c r="E33" s="371">
        <v>14</v>
      </c>
      <c r="F33" s="349">
        <v>45456</v>
      </c>
      <c r="G33" s="370">
        <v>5518</v>
      </c>
      <c r="H33" s="344">
        <v>5518</v>
      </c>
      <c r="I33" s="383"/>
      <c r="J33" s="370"/>
      <c r="K33" s="357"/>
      <c r="L33" s="358"/>
      <c r="M33" s="353"/>
      <c r="N33" s="357"/>
      <c r="O33" s="358"/>
      <c r="P33" s="353"/>
      <c r="Q33" s="357"/>
      <c r="R33" s="358"/>
      <c r="S33" s="353"/>
      <c r="T33" s="354"/>
    </row>
    <row r="34" spans="1:20">
      <c r="A34" s="380">
        <v>16</v>
      </c>
      <c r="B34" s="349">
        <v>45452</v>
      </c>
      <c r="C34" s="381">
        <v>12310</v>
      </c>
      <c r="D34" s="382">
        <f>AVERAGE(C34,C40)</f>
        <v>24035</v>
      </c>
      <c r="E34" s="371">
        <v>15</v>
      </c>
      <c r="F34" s="349">
        <v>45456</v>
      </c>
      <c r="G34" s="370">
        <v>2759</v>
      </c>
      <c r="H34" s="344">
        <v>2759</v>
      </c>
      <c r="I34" s="383"/>
      <c r="J34" s="370"/>
      <c r="K34" s="357"/>
      <c r="L34" s="358"/>
      <c r="M34" s="353"/>
      <c r="N34" s="357"/>
      <c r="O34" s="358"/>
      <c r="P34" s="353"/>
      <c r="Q34" s="357"/>
      <c r="R34" s="358"/>
      <c r="S34" s="353"/>
      <c r="T34" s="354"/>
    </row>
    <row r="35" spans="1:20">
      <c r="A35" s="384">
        <v>26</v>
      </c>
      <c r="B35" s="349">
        <v>45452</v>
      </c>
      <c r="C35" s="381">
        <v>8207</v>
      </c>
      <c r="D35" s="382">
        <f>AVERAGE(C35,C41)</f>
        <v>8500</v>
      </c>
      <c r="E35" s="371">
        <v>16</v>
      </c>
      <c r="F35" s="349">
        <v>45456</v>
      </c>
      <c r="G35" s="370">
        <v>3862</v>
      </c>
      <c r="H35" s="344">
        <v>3862</v>
      </c>
      <c r="I35" s="383"/>
      <c r="J35" s="370"/>
      <c r="K35" s="357"/>
      <c r="L35" s="358"/>
      <c r="M35" s="353"/>
      <c r="N35" s="357"/>
      <c r="O35" s="358"/>
      <c r="P35" s="353"/>
      <c r="Q35" s="357"/>
      <c r="R35" s="358"/>
      <c r="S35" s="353"/>
      <c r="T35" s="354"/>
    </row>
    <row r="36" spans="1:20">
      <c r="A36" s="384">
        <v>27</v>
      </c>
      <c r="B36" s="349">
        <v>45452</v>
      </c>
      <c r="C36" s="381">
        <v>8207</v>
      </c>
      <c r="D36" s="382">
        <f>AVERAGE(C36,C42)</f>
        <v>7620.5</v>
      </c>
      <c r="E36" s="379">
        <v>26</v>
      </c>
      <c r="F36" s="349">
        <v>45456</v>
      </c>
      <c r="G36" s="370">
        <v>2759</v>
      </c>
      <c r="H36" s="344">
        <v>2759</v>
      </c>
      <c r="I36" s="383"/>
      <c r="J36" s="370"/>
      <c r="K36" s="357"/>
      <c r="L36" s="358"/>
      <c r="M36" s="353"/>
      <c r="N36" s="357"/>
      <c r="O36" s="358"/>
      <c r="P36" s="353"/>
      <c r="Q36" s="357"/>
      <c r="R36" s="358"/>
      <c r="S36" s="353"/>
      <c r="T36" s="354"/>
    </row>
    <row r="37" spans="1:20">
      <c r="A37" s="384">
        <v>65</v>
      </c>
      <c r="B37" s="349">
        <v>45452</v>
      </c>
      <c r="C37" s="381">
        <v>17590</v>
      </c>
      <c r="D37" s="382">
        <f>AVERAGE(C37,C46)</f>
        <v>14950</v>
      </c>
      <c r="E37" s="379">
        <v>27</v>
      </c>
      <c r="F37" s="349">
        <v>45456</v>
      </c>
      <c r="G37" s="370">
        <v>2759</v>
      </c>
      <c r="H37" s="344">
        <v>2759</v>
      </c>
      <c r="I37" s="383"/>
      <c r="J37" s="370"/>
      <c r="K37" s="357"/>
      <c r="L37" s="358"/>
      <c r="M37" s="353"/>
      <c r="N37" s="357"/>
      <c r="O37" s="358"/>
      <c r="P37" s="353"/>
      <c r="Q37" s="357"/>
      <c r="R37" s="358"/>
      <c r="S37" s="353"/>
      <c r="T37" s="354"/>
    </row>
    <row r="38" spans="1:20">
      <c r="A38" s="322">
        <v>14</v>
      </c>
      <c r="B38" s="339">
        <v>45675</v>
      </c>
      <c r="C38" s="340">
        <v>36930</v>
      </c>
      <c r="D38" s="351"/>
      <c r="E38" s="379">
        <v>65</v>
      </c>
      <c r="F38" s="349">
        <v>45456</v>
      </c>
      <c r="G38" s="370">
        <v>5518</v>
      </c>
      <c r="H38" s="344">
        <v>5518</v>
      </c>
      <c r="I38" s="383"/>
      <c r="J38" s="370"/>
      <c r="K38" s="357"/>
      <c r="L38" s="358"/>
      <c r="M38" s="353"/>
      <c r="N38" s="357"/>
      <c r="O38" s="358"/>
      <c r="P38" s="353"/>
      <c r="Q38" s="357"/>
      <c r="R38" s="358"/>
      <c r="S38" s="353"/>
      <c r="T38" s="354"/>
    </row>
    <row r="39" spans="1:20">
      <c r="A39" s="322">
        <v>15</v>
      </c>
      <c r="B39" s="339">
        <v>45675</v>
      </c>
      <c r="C39" s="340">
        <v>8207</v>
      </c>
      <c r="D39" s="351"/>
      <c r="E39" s="383"/>
      <c r="F39" s="370"/>
      <c r="G39" s="353"/>
      <c r="H39" s="354"/>
      <c r="I39" s="358"/>
      <c r="J39" s="353"/>
      <c r="K39" s="357"/>
      <c r="L39" s="358"/>
      <c r="M39" s="353"/>
      <c r="N39" s="357"/>
      <c r="O39" s="358"/>
      <c r="P39" s="353"/>
      <c r="Q39" s="357"/>
      <c r="R39" s="358"/>
      <c r="S39" s="353"/>
      <c r="T39" s="354"/>
    </row>
    <row r="40" spans="1:20">
      <c r="A40" s="322">
        <v>16</v>
      </c>
      <c r="B40" s="339">
        <v>45675</v>
      </c>
      <c r="C40" s="340">
        <v>35760</v>
      </c>
      <c r="D40" s="351"/>
      <c r="E40" s="383"/>
      <c r="F40" s="370"/>
      <c r="G40" s="353"/>
      <c r="H40" s="354"/>
      <c r="I40" s="358"/>
      <c r="J40" s="353"/>
      <c r="K40" s="357"/>
      <c r="L40" s="358"/>
      <c r="M40" s="353"/>
      <c r="N40" s="357"/>
      <c r="O40" s="358"/>
      <c r="P40" s="353"/>
      <c r="Q40" s="357"/>
      <c r="R40" s="358"/>
      <c r="S40" s="353"/>
      <c r="T40" s="354"/>
    </row>
    <row r="41" spans="1:20">
      <c r="A41" s="348">
        <v>26</v>
      </c>
      <c r="B41" s="339">
        <v>45675</v>
      </c>
      <c r="C41" s="340">
        <v>8793</v>
      </c>
      <c r="D41" s="351"/>
      <c r="E41" s="383"/>
      <c r="F41" s="370"/>
      <c r="G41" s="353"/>
      <c r="H41" s="354"/>
      <c r="I41" s="358"/>
      <c r="J41" s="353"/>
      <c r="K41" s="357"/>
      <c r="L41" s="358"/>
      <c r="M41" s="353"/>
      <c r="N41" s="357"/>
      <c r="O41" s="358"/>
      <c r="P41" s="353"/>
      <c r="Q41" s="357"/>
      <c r="R41" s="358"/>
      <c r="S41" s="353"/>
      <c r="T41" s="354"/>
    </row>
    <row r="42" spans="1:20">
      <c r="A42" s="322">
        <v>27</v>
      </c>
      <c r="B42" s="339">
        <v>45675</v>
      </c>
      <c r="C42" s="340">
        <v>7034</v>
      </c>
      <c r="D42" s="351"/>
      <c r="E42" s="123"/>
      <c r="F42" s="359"/>
      <c r="G42" s="353"/>
      <c r="H42" s="354"/>
      <c r="I42" s="358"/>
      <c r="J42" s="353"/>
      <c r="K42" s="357"/>
      <c r="L42" s="358"/>
      <c r="M42" s="353"/>
      <c r="N42" s="357"/>
      <c r="O42" s="358"/>
      <c r="P42" s="353"/>
      <c r="Q42" s="357"/>
      <c r="R42" s="358"/>
      <c r="S42" s="353"/>
      <c r="T42" s="354"/>
    </row>
    <row r="43" spans="1:20">
      <c r="A43" s="322">
        <v>57</v>
      </c>
      <c r="B43" s="339">
        <v>45675</v>
      </c>
      <c r="C43" s="340">
        <v>1759</v>
      </c>
      <c r="D43" s="351"/>
      <c r="E43" s="123"/>
      <c r="F43" s="359"/>
      <c r="G43" s="353"/>
      <c r="H43" s="354"/>
      <c r="I43" s="358"/>
      <c r="J43" s="353"/>
      <c r="K43" s="357"/>
      <c r="L43" s="358"/>
      <c r="M43" s="353"/>
      <c r="N43" s="357"/>
      <c r="O43" s="358"/>
      <c r="P43" s="353"/>
      <c r="Q43" s="357"/>
      <c r="R43" s="358"/>
      <c r="S43" s="353"/>
      <c r="T43" s="354"/>
    </row>
    <row r="44" spans="1:20">
      <c r="A44" s="322">
        <v>59</v>
      </c>
      <c r="B44" s="339">
        <v>45675</v>
      </c>
      <c r="C44" s="343">
        <v>1172</v>
      </c>
      <c r="D44" s="385"/>
      <c r="E44" s="123"/>
      <c r="F44" s="359"/>
      <c r="G44" s="353"/>
      <c r="H44" s="354"/>
      <c r="I44" s="358"/>
      <c r="J44" s="353"/>
      <c r="K44" s="357"/>
      <c r="L44" s="358"/>
      <c r="M44" s="353"/>
      <c r="N44" s="357"/>
      <c r="O44" s="358"/>
      <c r="P44" s="353"/>
      <c r="Q44" s="357"/>
      <c r="R44" s="358"/>
      <c r="S44" s="353"/>
      <c r="T44" s="354"/>
    </row>
    <row r="45" spans="1:20">
      <c r="A45" s="322">
        <v>60</v>
      </c>
      <c r="B45" s="339">
        <v>45675</v>
      </c>
      <c r="C45" s="343">
        <v>1172</v>
      </c>
      <c r="D45" s="344">
        <v>1172</v>
      </c>
      <c r="E45" s="123"/>
      <c r="F45" s="359"/>
      <c r="G45" s="353"/>
      <c r="H45" s="354"/>
      <c r="I45" s="358"/>
      <c r="J45" s="353"/>
      <c r="K45" s="357"/>
      <c r="L45" s="358"/>
      <c r="M45" s="353"/>
      <c r="N45" s="357"/>
      <c r="O45" s="358"/>
      <c r="P45" s="353"/>
      <c r="Q45" s="357"/>
      <c r="R45" s="358"/>
      <c r="S45" s="353"/>
      <c r="T45" s="354"/>
    </row>
    <row r="46" spans="1:20" ht="17" thickBot="1">
      <c r="A46" s="322">
        <v>65</v>
      </c>
      <c r="B46" s="339">
        <v>45675</v>
      </c>
      <c r="C46" s="343">
        <v>12310</v>
      </c>
      <c r="D46" s="385"/>
      <c r="E46" s="132"/>
      <c r="F46" s="386"/>
      <c r="G46" s="387"/>
      <c r="H46" s="388"/>
      <c r="I46" s="358"/>
      <c r="J46" s="353"/>
      <c r="K46" s="357"/>
      <c r="L46" s="358"/>
      <c r="M46" s="353"/>
      <c r="N46" s="357"/>
      <c r="O46" s="358"/>
      <c r="P46" s="353"/>
      <c r="Q46" s="357"/>
      <c r="R46" s="358"/>
      <c r="S46" s="353"/>
      <c r="T46" s="354"/>
    </row>
    <row r="47" spans="1:20" ht="17" thickBot="1">
      <c r="A47" s="389" t="s">
        <v>96</v>
      </c>
      <c r="B47" s="390"/>
      <c r="C47" s="390"/>
      <c r="D47" s="391">
        <f>AVERAGE(D6:D46)</f>
        <v>13131.013333333334</v>
      </c>
      <c r="E47" s="392"/>
      <c r="F47" s="393"/>
      <c r="G47" s="393"/>
      <c r="H47" s="394">
        <f>AVERAGE(H6:H41)</f>
        <v>5410.5983333333334</v>
      </c>
      <c r="I47" s="395"/>
      <c r="J47" s="396"/>
      <c r="K47" s="397">
        <f>AVERAGE(K6:K11)</f>
        <v>6044</v>
      </c>
      <c r="L47" s="398"/>
      <c r="M47" s="399"/>
      <c r="N47" s="397">
        <f>AVERAGE(N6,N7,N8,N10,N11)</f>
        <v>1591.6</v>
      </c>
      <c r="O47" s="398"/>
      <c r="P47" s="399"/>
      <c r="Q47" s="397">
        <f>AVERAGE(Q6:Q11)</f>
        <v>3979.5</v>
      </c>
      <c r="R47" s="398"/>
      <c r="S47" s="399"/>
      <c r="T47" s="400">
        <f>AVERAGE(T6:T8)</f>
        <v>8207.6666666666661</v>
      </c>
    </row>
    <row r="48" spans="1:20" ht="17" thickBot="1"/>
    <row r="49" spans="1:7">
      <c r="A49" s="401" t="s">
        <v>87</v>
      </c>
      <c r="B49" s="315" t="s">
        <v>88</v>
      </c>
      <c r="C49" s="315"/>
      <c r="D49" s="315"/>
      <c r="E49" s="315"/>
      <c r="F49" s="315"/>
      <c r="G49" s="402"/>
    </row>
    <row r="50" spans="1:7">
      <c r="A50" s="403" t="s">
        <v>89</v>
      </c>
      <c r="B50" s="404" t="s">
        <v>90</v>
      </c>
      <c r="C50" s="404" t="s">
        <v>91</v>
      </c>
      <c r="D50" s="404" t="s">
        <v>92</v>
      </c>
      <c r="E50" s="404" t="s">
        <v>93</v>
      </c>
      <c r="F50" s="404" t="s">
        <v>94</v>
      </c>
      <c r="G50" s="405" t="s">
        <v>95</v>
      </c>
    </row>
    <row r="51" spans="1:7">
      <c r="A51" s="406">
        <v>1</v>
      </c>
      <c r="B51" s="407">
        <v>33803.333333333336</v>
      </c>
      <c r="C51" s="408">
        <v>12690</v>
      </c>
      <c r="D51" s="409">
        <v>8207</v>
      </c>
      <c r="E51" s="410">
        <v>10630</v>
      </c>
      <c r="F51" s="409">
        <v>3411</v>
      </c>
      <c r="G51" s="411">
        <v>1137</v>
      </c>
    </row>
    <row r="52" spans="1:7">
      <c r="A52" s="406">
        <v>2</v>
      </c>
      <c r="B52" s="411">
        <v>40253.333333333336</v>
      </c>
      <c r="C52" s="412">
        <v>18760</v>
      </c>
      <c r="D52" s="409">
        <v>5276</v>
      </c>
      <c r="E52" s="410">
        <v>8753</v>
      </c>
      <c r="F52" s="409">
        <v>3411</v>
      </c>
      <c r="G52" s="411">
        <v>2274</v>
      </c>
    </row>
    <row r="53" spans="1:7">
      <c r="A53" s="406">
        <v>3</v>
      </c>
      <c r="B53" s="411">
        <v>36146.666666666664</v>
      </c>
      <c r="C53" s="412">
        <v>14350</v>
      </c>
      <c r="D53" s="409">
        <v>11140</v>
      </c>
      <c r="E53" s="410">
        <v>8753</v>
      </c>
      <c r="F53" s="409">
        <v>4548</v>
      </c>
      <c r="G53" s="411">
        <v>1705</v>
      </c>
    </row>
    <row r="54" spans="1:7">
      <c r="A54" s="406">
        <v>4</v>
      </c>
      <c r="B54" s="411">
        <v>17590</v>
      </c>
      <c r="C54" s="412">
        <v>7449</v>
      </c>
      <c r="D54" s="409">
        <v>12310</v>
      </c>
      <c r="E54" s="410">
        <v>2501</v>
      </c>
      <c r="F54" s="413">
        <v>4548</v>
      </c>
      <c r="G54" s="414"/>
    </row>
    <row r="55" spans="1:7">
      <c r="A55" s="406">
        <v>5</v>
      </c>
      <c r="B55" s="411">
        <v>31070</v>
      </c>
      <c r="C55" s="412">
        <v>7173</v>
      </c>
      <c r="D55" s="409">
        <v>6448</v>
      </c>
      <c r="E55" s="410">
        <v>2501</v>
      </c>
      <c r="F55" s="409">
        <v>3411</v>
      </c>
      <c r="G55" s="411">
        <v>1705</v>
      </c>
    </row>
    <row r="56" spans="1:7">
      <c r="A56" s="406">
        <v>6</v>
      </c>
      <c r="B56" s="411">
        <v>17000</v>
      </c>
      <c r="C56" s="411">
        <v>6621</v>
      </c>
      <c r="D56" s="409">
        <v>9965</v>
      </c>
      <c r="E56" s="410">
        <v>3126</v>
      </c>
      <c r="F56" s="413">
        <v>4548</v>
      </c>
      <c r="G56" s="411">
        <v>1137</v>
      </c>
    </row>
    <row r="57" spans="1:7">
      <c r="A57" s="406">
        <v>7</v>
      </c>
      <c r="B57" s="411">
        <v>13480</v>
      </c>
      <c r="C57" s="411">
        <v>2207</v>
      </c>
      <c r="D57" s="415"/>
      <c r="E57" s="410">
        <v>5002</v>
      </c>
      <c r="F57" s="415"/>
      <c r="G57" s="416"/>
    </row>
    <row r="58" spans="1:7">
      <c r="A58" s="406">
        <v>8</v>
      </c>
      <c r="B58" s="411">
        <v>10844.5</v>
      </c>
      <c r="C58" s="411">
        <v>1655</v>
      </c>
      <c r="D58" s="415"/>
      <c r="E58" s="413">
        <v>3751</v>
      </c>
      <c r="F58" s="415"/>
      <c r="G58" s="416"/>
    </row>
    <row r="59" spans="1:7">
      <c r="A59" s="406">
        <v>9</v>
      </c>
      <c r="B59" s="411">
        <v>5862</v>
      </c>
      <c r="C59" s="411">
        <v>551.77</v>
      </c>
      <c r="D59" s="415"/>
      <c r="E59" s="413">
        <v>3751</v>
      </c>
      <c r="F59" s="415"/>
      <c r="G59" s="416"/>
    </row>
    <row r="60" spans="1:7">
      <c r="A60" s="406">
        <v>10</v>
      </c>
      <c r="B60" s="411">
        <v>2931</v>
      </c>
      <c r="C60" s="411"/>
      <c r="D60" s="415"/>
      <c r="E60" s="415"/>
      <c r="F60" s="415"/>
      <c r="G60" s="416"/>
    </row>
    <row r="61" spans="1:7">
      <c r="A61" s="406">
        <v>11</v>
      </c>
      <c r="B61" s="411">
        <v>2345</v>
      </c>
      <c r="C61" s="411">
        <v>1104</v>
      </c>
      <c r="D61" s="415"/>
      <c r="E61" s="415"/>
      <c r="F61" s="415"/>
      <c r="G61" s="416"/>
    </row>
    <row r="62" spans="1:7">
      <c r="A62" s="406">
        <v>12</v>
      </c>
      <c r="B62" s="411">
        <v>7034</v>
      </c>
      <c r="C62" s="412">
        <v>1655</v>
      </c>
      <c r="D62" s="415"/>
      <c r="E62" s="415"/>
      <c r="F62" s="415"/>
      <c r="G62" s="416"/>
    </row>
    <row r="63" spans="1:7">
      <c r="A63" s="406">
        <v>13</v>
      </c>
      <c r="B63" s="411">
        <v>7621</v>
      </c>
      <c r="C63" s="412">
        <v>5518</v>
      </c>
      <c r="D63" s="415"/>
      <c r="E63" s="415"/>
      <c r="F63" s="415"/>
      <c r="G63" s="416"/>
    </row>
    <row r="64" spans="1:7">
      <c r="A64" s="406">
        <v>14</v>
      </c>
      <c r="B64" s="412">
        <v>3517</v>
      </c>
      <c r="C64" s="412">
        <v>2759</v>
      </c>
      <c r="D64" s="415"/>
      <c r="E64" s="415"/>
      <c r="F64" s="415"/>
      <c r="G64" s="416"/>
    </row>
    <row r="65" spans="1:7">
      <c r="A65" s="406">
        <v>15</v>
      </c>
      <c r="B65" s="412">
        <v>4103</v>
      </c>
      <c r="C65" s="412">
        <v>3862</v>
      </c>
      <c r="D65" s="415"/>
      <c r="E65" s="415"/>
      <c r="F65" s="415"/>
      <c r="G65" s="416"/>
    </row>
    <row r="66" spans="1:7">
      <c r="A66" s="406">
        <v>16</v>
      </c>
      <c r="B66" s="412">
        <v>1759</v>
      </c>
      <c r="C66" s="412">
        <v>2759</v>
      </c>
      <c r="D66" s="415"/>
      <c r="E66" s="415"/>
      <c r="F66" s="415"/>
      <c r="G66" s="416"/>
    </row>
    <row r="67" spans="1:7">
      <c r="A67" s="406">
        <v>17</v>
      </c>
      <c r="B67" s="412">
        <v>1759</v>
      </c>
      <c r="C67" s="412">
        <v>2759</v>
      </c>
      <c r="D67" s="415"/>
      <c r="E67" s="415"/>
      <c r="F67" s="415"/>
      <c r="G67" s="416"/>
    </row>
    <row r="68" spans="1:7">
      <c r="A68" s="406">
        <v>18</v>
      </c>
      <c r="B68" s="412">
        <v>1465.5</v>
      </c>
      <c r="C68" s="412">
        <v>5518</v>
      </c>
      <c r="D68" s="415"/>
      <c r="E68" s="415"/>
      <c r="F68" s="415"/>
      <c r="G68" s="416"/>
    </row>
    <row r="69" spans="1:7">
      <c r="A69" s="406">
        <v>19</v>
      </c>
      <c r="B69" s="417">
        <v>24035</v>
      </c>
      <c r="C69" s="415"/>
      <c r="D69" s="415"/>
      <c r="E69" s="415"/>
      <c r="F69" s="415"/>
      <c r="G69" s="416"/>
    </row>
    <row r="70" spans="1:7">
      <c r="A70" s="406">
        <v>20</v>
      </c>
      <c r="B70" s="417">
        <v>9378.5</v>
      </c>
      <c r="C70" s="415"/>
      <c r="D70" s="415"/>
      <c r="E70" s="415"/>
      <c r="F70" s="415"/>
      <c r="G70" s="416"/>
    </row>
    <row r="71" spans="1:7">
      <c r="A71" s="406">
        <v>21</v>
      </c>
      <c r="B71" s="417">
        <v>24035</v>
      </c>
      <c r="C71" s="415"/>
      <c r="D71" s="415"/>
      <c r="E71" s="415"/>
      <c r="F71" s="415"/>
      <c r="G71" s="416"/>
    </row>
    <row r="72" spans="1:7">
      <c r="A72" s="406">
        <v>22</v>
      </c>
      <c r="B72" s="417">
        <v>8500</v>
      </c>
      <c r="C72" s="415"/>
      <c r="D72" s="415"/>
      <c r="E72" s="415"/>
      <c r="F72" s="415"/>
      <c r="G72" s="416"/>
    </row>
    <row r="73" spans="1:7">
      <c r="A73" s="406">
        <v>23</v>
      </c>
      <c r="B73" s="417">
        <v>7620.5</v>
      </c>
      <c r="C73" s="415"/>
      <c r="D73" s="415"/>
      <c r="E73" s="415"/>
      <c r="F73" s="415"/>
      <c r="G73" s="416"/>
    </row>
    <row r="74" spans="1:7">
      <c r="A74" s="406">
        <v>24</v>
      </c>
      <c r="B74" s="417">
        <v>14950</v>
      </c>
      <c r="C74" s="415"/>
      <c r="D74" s="415"/>
      <c r="E74" s="415"/>
      <c r="F74" s="415"/>
      <c r="G74" s="416"/>
    </row>
    <row r="75" spans="1:7">
      <c r="A75" s="406">
        <v>25</v>
      </c>
      <c r="B75" s="412">
        <v>1172</v>
      </c>
      <c r="C75" s="415"/>
      <c r="D75" s="415"/>
      <c r="E75" s="415"/>
      <c r="F75" s="415"/>
      <c r="G75" s="416"/>
    </row>
    <row r="76" spans="1:7" ht="17" thickBot="1">
      <c r="A76" s="389" t="s">
        <v>96</v>
      </c>
      <c r="B76" s="418">
        <f>AVERAGE(B51:B75)</f>
        <v>13131.013333333334</v>
      </c>
      <c r="C76" s="418">
        <f t="shared" ref="C76:G76" si="0">AVERAGE(C51:C75)</f>
        <v>5728.8688235294121</v>
      </c>
      <c r="D76" s="418">
        <f t="shared" si="0"/>
        <v>8891</v>
      </c>
      <c r="E76" s="418">
        <f t="shared" si="0"/>
        <v>5418.666666666667</v>
      </c>
      <c r="F76" s="418">
        <f t="shared" si="0"/>
        <v>3979.5</v>
      </c>
      <c r="G76" s="419">
        <f t="shared" si="0"/>
        <v>1591.6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62EA-037E-A34B-A9B3-A39FBFAF55F5}">
  <dimension ref="A2:I101"/>
  <sheetViews>
    <sheetView zoomScale="148" zoomScaleNormal="148" workbookViewId="0">
      <selection activeCell="E38" sqref="E38"/>
    </sheetView>
  </sheetViews>
  <sheetFormatPr baseColWidth="10" defaultRowHeight="14"/>
  <cols>
    <col min="1" max="1" width="34" style="89" bestFit="1" customWidth="1"/>
    <col min="2" max="2" width="31.33203125" style="89" bestFit="1" customWidth="1"/>
    <col min="3" max="3" width="9.83203125" style="89" bestFit="1" customWidth="1"/>
    <col min="4" max="4" width="20.1640625" style="89" bestFit="1" customWidth="1"/>
    <col min="5" max="5" width="22.5" style="89" bestFit="1" customWidth="1"/>
    <col min="6" max="6" width="21" style="89" bestFit="1" customWidth="1"/>
    <col min="7" max="7" width="20.83203125" style="89" bestFit="1" customWidth="1"/>
    <col min="8" max="8" width="14.1640625" style="89" bestFit="1" customWidth="1"/>
    <col min="9" max="16384" width="10.83203125" style="89"/>
  </cols>
  <sheetData>
    <row r="2" spans="1:9">
      <c r="A2" s="137" t="s">
        <v>57</v>
      </c>
      <c r="B2" s="138" t="s">
        <v>24</v>
      </c>
      <c r="C2" s="88"/>
      <c r="D2" s="88"/>
      <c r="E2" s="88"/>
      <c r="F2" s="88"/>
      <c r="G2" s="92"/>
      <c r="H2" s="88"/>
      <c r="I2" s="88"/>
    </row>
    <row r="3" spans="1:9" ht="15" thickBot="1">
      <c r="A3" s="139"/>
      <c r="B3" s="88"/>
      <c r="C3" s="88"/>
      <c r="D3" s="88"/>
      <c r="E3" s="88"/>
      <c r="H3" s="88"/>
      <c r="I3" s="88"/>
    </row>
    <row r="4" spans="1:9">
      <c r="A4" s="137" t="s">
        <v>65</v>
      </c>
      <c r="B4" s="88"/>
      <c r="C4" s="88"/>
      <c r="D4" s="88"/>
      <c r="E4" s="88"/>
      <c r="F4" s="71" t="s">
        <v>31</v>
      </c>
      <c r="G4" s="140" t="s">
        <v>58</v>
      </c>
      <c r="I4" s="88"/>
    </row>
    <row r="5" spans="1:9">
      <c r="A5" s="88"/>
      <c r="B5" s="88"/>
      <c r="C5" s="88"/>
      <c r="D5" s="88"/>
      <c r="E5" s="88"/>
      <c r="F5" s="90">
        <v>1</v>
      </c>
      <c r="G5" s="141" t="s">
        <v>18</v>
      </c>
      <c r="I5" s="88"/>
    </row>
    <row r="6" spans="1:9">
      <c r="A6" s="88"/>
      <c r="B6" s="88"/>
      <c r="C6" s="88"/>
      <c r="D6" s="88"/>
      <c r="E6" s="88"/>
      <c r="F6" s="90">
        <v>2</v>
      </c>
      <c r="G6" s="141" t="s">
        <v>18</v>
      </c>
      <c r="I6" s="88"/>
    </row>
    <row r="7" spans="1:9" ht="15" thickBot="1">
      <c r="A7" s="88"/>
      <c r="B7" s="88"/>
      <c r="C7" s="88"/>
      <c r="D7" s="88"/>
      <c r="E7" s="88"/>
      <c r="F7" s="91">
        <v>3</v>
      </c>
      <c r="G7" s="142" t="s">
        <v>18</v>
      </c>
      <c r="I7" s="88"/>
    </row>
    <row r="8" spans="1:9">
      <c r="A8" s="88"/>
      <c r="B8" s="88"/>
      <c r="C8" s="88"/>
      <c r="D8" s="88"/>
      <c r="E8" s="88"/>
      <c r="F8" s="92"/>
      <c r="G8" s="92"/>
      <c r="H8" s="92"/>
      <c r="I8" s="88"/>
    </row>
    <row r="9" spans="1:9">
      <c r="A9" s="88"/>
      <c r="B9" s="88"/>
      <c r="C9" s="88"/>
      <c r="D9" s="88"/>
      <c r="E9" s="88"/>
      <c r="F9" s="92"/>
      <c r="G9" s="92"/>
      <c r="H9" s="92"/>
      <c r="I9" s="88"/>
    </row>
    <row r="10" spans="1:9">
      <c r="A10" s="88"/>
      <c r="B10" s="88"/>
      <c r="C10" s="88"/>
      <c r="D10" s="88"/>
      <c r="E10" s="88"/>
      <c r="F10" s="92"/>
      <c r="G10" s="88"/>
      <c r="H10" s="92"/>
      <c r="I10" s="88"/>
    </row>
    <row r="11" spans="1:9">
      <c r="A11" s="88"/>
      <c r="B11" s="88"/>
      <c r="C11" s="88"/>
      <c r="D11" s="88"/>
      <c r="E11" s="88"/>
      <c r="F11" s="88"/>
      <c r="G11" s="88"/>
      <c r="H11" s="92"/>
      <c r="I11" s="88"/>
    </row>
    <row r="12" spans="1:9">
      <c r="A12" s="88"/>
      <c r="B12" s="88"/>
      <c r="C12" s="88"/>
      <c r="D12" s="88"/>
      <c r="E12" s="88"/>
      <c r="F12" s="88"/>
      <c r="G12" s="88"/>
      <c r="H12" s="92"/>
      <c r="I12" s="88"/>
    </row>
    <row r="13" spans="1:9" ht="15" thickBot="1">
      <c r="A13" s="88"/>
      <c r="B13" s="88"/>
      <c r="C13" s="88"/>
      <c r="D13" s="88"/>
      <c r="E13" s="88"/>
      <c r="F13" s="88"/>
      <c r="G13" s="88"/>
      <c r="H13" s="92"/>
      <c r="I13" s="88"/>
    </row>
    <row r="14" spans="1:9" ht="16">
      <c r="A14" s="46" t="s">
        <v>60</v>
      </c>
      <c r="B14" s="143"/>
      <c r="C14" s="144"/>
      <c r="D14" s="144"/>
      <c r="E14" s="145"/>
      <c r="F14" s="88"/>
      <c r="G14" s="88"/>
      <c r="H14" s="92"/>
      <c r="I14" s="88"/>
    </row>
    <row r="15" spans="1:9">
      <c r="A15" s="110" t="s">
        <v>22</v>
      </c>
      <c r="B15" s="96" t="s">
        <v>62</v>
      </c>
      <c r="C15" s="146"/>
      <c r="D15" s="146"/>
      <c r="E15" s="147"/>
      <c r="F15" s="92"/>
      <c r="G15" s="88"/>
      <c r="H15" s="88"/>
      <c r="I15" s="88"/>
    </row>
    <row r="16" spans="1:9">
      <c r="A16" s="148">
        <v>1000</v>
      </c>
      <c r="B16" s="120" t="s">
        <v>16</v>
      </c>
      <c r="C16" s="146"/>
      <c r="D16" s="146"/>
      <c r="E16" s="147"/>
      <c r="F16" s="88"/>
      <c r="G16" s="88"/>
      <c r="H16" s="88"/>
      <c r="I16" s="88"/>
    </row>
    <row r="17" spans="1:9">
      <c r="A17" s="149">
        <v>750</v>
      </c>
      <c r="B17" s="120">
        <v>78844.093999999997</v>
      </c>
      <c r="C17" s="146"/>
      <c r="D17" s="146"/>
      <c r="E17" s="147"/>
      <c r="F17" s="92"/>
      <c r="G17" s="88"/>
      <c r="H17" s="88"/>
      <c r="I17" s="92"/>
    </row>
    <row r="18" spans="1:9">
      <c r="A18" s="149">
        <v>500</v>
      </c>
      <c r="B18" s="120">
        <v>70479.194000000003</v>
      </c>
      <c r="C18" s="146"/>
      <c r="D18" s="146"/>
      <c r="E18" s="147"/>
      <c r="F18" s="88"/>
      <c r="G18" s="88"/>
      <c r="H18" s="88"/>
      <c r="I18" s="92"/>
    </row>
    <row r="19" spans="1:9">
      <c r="A19" s="150">
        <v>250</v>
      </c>
      <c r="B19" s="151">
        <v>48558.667999999998</v>
      </c>
      <c r="C19" s="146"/>
      <c r="D19" s="146"/>
      <c r="E19" s="147"/>
      <c r="F19" s="88"/>
      <c r="G19" s="88"/>
      <c r="H19" s="88"/>
      <c r="I19" s="92"/>
    </row>
    <row r="20" spans="1:9">
      <c r="A20" s="150">
        <v>100</v>
      </c>
      <c r="B20" s="151">
        <v>18735.271000000001</v>
      </c>
      <c r="C20" s="146"/>
      <c r="D20" s="146"/>
      <c r="E20" s="147"/>
      <c r="F20" s="88"/>
      <c r="G20" s="88"/>
      <c r="H20" s="88"/>
      <c r="I20" s="92"/>
    </row>
    <row r="21" spans="1:9">
      <c r="A21" s="150">
        <v>50</v>
      </c>
      <c r="B21" s="151">
        <v>10151.945</v>
      </c>
      <c r="C21" s="146"/>
      <c r="D21" s="146"/>
      <c r="E21" s="147"/>
      <c r="F21" s="88"/>
      <c r="G21" s="92"/>
      <c r="H21" s="88"/>
      <c r="I21" s="92"/>
    </row>
    <row r="22" spans="1:9">
      <c r="A22" s="150">
        <v>25</v>
      </c>
      <c r="B22" s="151">
        <v>3989.4769999999999</v>
      </c>
      <c r="C22" s="146"/>
      <c r="D22" s="146"/>
      <c r="E22" s="147"/>
      <c r="F22" s="88"/>
      <c r="G22" s="92"/>
      <c r="H22" s="88"/>
      <c r="I22" s="92"/>
    </row>
    <row r="23" spans="1:9">
      <c r="A23" s="150">
        <v>10</v>
      </c>
      <c r="B23" s="151">
        <v>2152.5059999999999</v>
      </c>
      <c r="C23" s="146"/>
      <c r="D23" s="146"/>
      <c r="E23" s="147"/>
      <c r="F23" s="88"/>
      <c r="G23" s="92"/>
      <c r="H23" s="88"/>
      <c r="I23" s="92"/>
    </row>
    <row r="24" spans="1:9">
      <c r="A24" s="149">
        <v>5</v>
      </c>
      <c r="B24" s="120">
        <v>487.19200000000001</v>
      </c>
      <c r="C24" s="146"/>
      <c r="D24" s="146"/>
      <c r="E24" s="147"/>
      <c r="F24" s="88"/>
      <c r="G24" s="92"/>
      <c r="H24" s="88"/>
      <c r="I24" s="92"/>
    </row>
    <row r="25" spans="1:9" ht="15" thickBot="1">
      <c r="A25" s="152"/>
      <c r="B25" s="153"/>
      <c r="C25" s="153"/>
      <c r="D25" s="154"/>
      <c r="E25" s="155"/>
      <c r="F25" s="88"/>
      <c r="G25" s="88"/>
      <c r="H25" s="88"/>
      <c r="I25" s="88"/>
    </row>
    <row r="26" spans="1:9" ht="15" thickBot="1">
      <c r="H26" s="88"/>
      <c r="I26" s="88"/>
    </row>
    <row r="27" spans="1:9" ht="17" thickBot="1">
      <c r="A27" s="156" t="s">
        <v>61</v>
      </c>
      <c r="B27" s="157"/>
      <c r="C27" s="157"/>
      <c r="D27" s="158"/>
      <c r="E27" s="159"/>
      <c r="F27" s="143"/>
      <c r="G27" s="160"/>
      <c r="H27" s="88"/>
      <c r="I27" s="88"/>
    </row>
    <row r="28" spans="1:9">
      <c r="A28" s="98" t="s">
        <v>31</v>
      </c>
      <c r="B28" s="121" t="s">
        <v>12</v>
      </c>
      <c r="C28" s="121" t="s">
        <v>13</v>
      </c>
      <c r="D28" s="122" t="s">
        <v>63</v>
      </c>
      <c r="E28" s="161"/>
      <c r="F28" s="97"/>
      <c r="G28" s="141"/>
      <c r="H28" s="88"/>
      <c r="I28" s="88"/>
    </row>
    <row r="29" spans="1:9">
      <c r="A29" s="148"/>
      <c r="B29" s="97"/>
      <c r="C29" s="97"/>
      <c r="D29" s="162"/>
      <c r="E29" s="161"/>
      <c r="F29" s="97"/>
      <c r="G29" s="162"/>
      <c r="H29" s="88"/>
      <c r="I29" s="88"/>
    </row>
    <row r="30" spans="1:9">
      <c r="A30" s="90">
        <v>1</v>
      </c>
      <c r="B30" s="163">
        <v>0.03</v>
      </c>
      <c r="C30" s="164">
        <v>410958</v>
      </c>
      <c r="D30" s="162">
        <v>45858.487000000001</v>
      </c>
      <c r="E30" s="161"/>
      <c r="F30" s="165"/>
      <c r="G30" s="162"/>
      <c r="H30" s="88"/>
      <c r="I30" s="88"/>
    </row>
    <row r="31" spans="1:9">
      <c r="A31" s="90">
        <v>2</v>
      </c>
      <c r="B31" s="163">
        <v>0.03</v>
      </c>
      <c r="C31" s="164">
        <v>410958</v>
      </c>
      <c r="D31" s="162">
        <v>51044.093999999997</v>
      </c>
      <c r="E31" s="161"/>
      <c r="F31" s="165"/>
      <c r="G31" s="162"/>
      <c r="H31" s="88"/>
      <c r="I31" s="88"/>
    </row>
    <row r="32" spans="1:9" ht="15" thickBot="1">
      <c r="A32" s="91">
        <v>3</v>
      </c>
      <c r="B32" s="166">
        <v>0.03</v>
      </c>
      <c r="C32" s="167">
        <v>410958</v>
      </c>
      <c r="D32" s="168">
        <v>39760.394999999997</v>
      </c>
      <c r="E32" s="161"/>
      <c r="F32" s="165"/>
      <c r="G32" s="141"/>
      <c r="H32" s="88"/>
      <c r="I32" s="88"/>
    </row>
    <row r="33" spans="1:9">
      <c r="A33" s="228"/>
      <c r="B33" s="193"/>
      <c r="C33" s="193"/>
      <c r="D33" s="193"/>
      <c r="E33" s="97"/>
      <c r="F33" s="97"/>
      <c r="G33" s="141"/>
      <c r="H33" s="88"/>
      <c r="I33" s="88"/>
    </row>
    <row r="34" spans="1:9" ht="15" thickBot="1">
      <c r="A34" s="229"/>
      <c r="B34" s="230"/>
      <c r="C34" s="231"/>
      <c r="D34" s="171"/>
      <c r="E34" s="171"/>
      <c r="F34" s="171"/>
      <c r="G34" s="172"/>
    </row>
    <row r="35" spans="1:9">
      <c r="A35" s="98" t="s">
        <v>31</v>
      </c>
      <c r="B35" s="107" t="s">
        <v>14</v>
      </c>
      <c r="C35" s="121" t="s">
        <v>13</v>
      </c>
      <c r="D35" s="95" t="s">
        <v>33</v>
      </c>
      <c r="E35" s="95" t="s">
        <v>34</v>
      </c>
      <c r="F35" s="243" t="s">
        <v>29</v>
      </c>
      <c r="G35" s="232"/>
    </row>
    <row r="36" spans="1:9">
      <c r="A36" s="90">
        <v>1</v>
      </c>
      <c r="B36" s="163">
        <f>(D30+209.09)/194.56</f>
        <v>236.77825349506577</v>
      </c>
      <c r="C36" s="164">
        <v>410958</v>
      </c>
      <c r="D36" s="174">
        <f>B36/C36</f>
        <v>5.76161684393699E-4</v>
      </c>
      <c r="E36" s="97">
        <v>5.6460000000000003E-2</v>
      </c>
      <c r="F36" s="175">
        <v>34000</v>
      </c>
      <c r="G36" s="173"/>
    </row>
    <row r="37" spans="1:9">
      <c r="A37" s="90">
        <v>2</v>
      </c>
      <c r="B37" s="163">
        <f>(D31+209.09)/194.56</f>
        <v>263.43124999999998</v>
      </c>
      <c r="C37" s="164">
        <v>410958</v>
      </c>
      <c r="D37" s="174">
        <f>B37/C37</f>
        <v>6.4101745190506081E-4</v>
      </c>
      <c r="E37" s="97">
        <v>6.2300000000000001E-2</v>
      </c>
      <c r="F37" s="175">
        <v>37520</v>
      </c>
      <c r="G37" s="173"/>
    </row>
    <row r="38" spans="1:9">
      <c r="A38" s="90">
        <v>3</v>
      </c>
      <c r="B38" s="163">
        <f>(D32+209.09)/194.56</f>
        <v>205.43526418585523</v>
      </c>
      <c r="C38" s="164">
        <v>410958</v>
      </c>
      <c r="D38" s="174">
        <f>B38/C38</f>
        <v>4.9989357595144816E-4</v>
      </c>
      <c r="E38" s="97">
        <v>4.8669999999999998E-2</v>
      </c>
      <c r="F38" s="175">
        <v>29310</v>
      </c>
      <c r="G38" s="173"/>
    </row>
    <row r="39" spans="1:9" ht="15" thickBot="1">
      <c r="A39" s="204"/>
      <c r="B39" s="176"/>
      <c r="C39" s="176"/>
      <c r="D39" s="176"/>
      <c r="E39" s="176"/>
      <c r="F39" s="177">
        <f>AVERAGE(F36:F38)</f>
        <v>33610</v>
      </c>
      <c r="G39" s="178" t="s">
        <v>15</v>
      </c>
    </row>
    <row r="40" spans="1:9">
      <c r="A40" s="146"/>
      <c r="B40" s="88"/>
      <c r="C40" s="88"/>
      <c r="D40" s="88"/>
      <c r="E40" s="88"/>
      <c r="F40" s="88"/>
      <c r="G40" s="88"/>
      <c r="H40" s="88"/>
      <c r="I40" s="88"/>
    </row>
    <row r="41" spans="1:9">
      <c r="A41" s="146"/>
      <c r="B41" s="146"/>
      <c r="C41" s="146"/>
      <c r="D41" s="146"/>
      <c r="E41" s="146"/>
      <c r="F41" s="146"/>
      <c r="G41" s="146"/>
    </row>
    <row r="90" spans="8:9">
      <c r="H90" s="88"/>
      <c r="I90" s="88"/>
    </row>
    <row r="91" spans="8:9">
      <c r="H91" s="88"/>
      <c r="I91" s="88"/>
    </row>
    <row r="92" spans="8:9">
      <c r="H92" s="88"/>
      <c r="I92" s="88"/>
    </row>
    <row r="93" spans="8:9">
      <c r="H93" s="88"/>
      <c r="I93" s="88"/>
    </row>
    <row r="94" spans="8:9">
      <c r="H94" s="88"/>
      <c r="I94" s="88"/>
    </row>
    <row r="95" spans="8:9">
      <c r="H95" s="88"/>
      <c r="I95" s="88"/>
    </row>
    <row r="96" spans="8:9">
      <c r="H96" s="88"/>
      <c r="I96" s="88"/>
    </row>
    <row r="97" spans="8:9">
      <c r="H97" s="88"/>
      <c r="I97" s="88"/>
    </row>
    <row r="98" spans="8:9">
      <c r="H98" s="88"/>
      <c r="I98" s="88"/>
    </row>
    <row r="99" spans="8:9">
      <c r="H99" s="88"/>
      <c r="I99" s="88"/>
    </row>
    <row r="100" spans="8:9">
      <c r="H100" s="88"/>
      <c r="I100" s="88"/>
    </row>
    <row r="101" spans="8:9">
      <c r="H101" s="88"/>
      <c r="I101" s="8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1DA1-9A79-B445-963C-2ACD5724C50D}">
  <dimension ref="A2:K101"/>
  <sheetViews>
    <sheetView zoomScale="148" zoomScaleNormal="148" workbookViewId="0">
      <selection activeCell="E37" sqref="E37"/>
    </sheetView>
  </sheetViews>
  <sheetFormatPr baseColWidth="10" defaultRowHeight="14"/>
  <cols>
    <col min="1" max="1" width="31.1640625" style="89" bestFit="1" customWidth="1"/>
    <col min="2" max="2" width="25.6640625" style="89" bestFit="1" customWidth="1"/>
    <col min="3" max="3" width="9.33203125" style="89" bestFit="1" customWidth="1"/>
    <col min="4" max="4" width="19.6640625" style="89" bestFit="1" customWidth="1"/>
    <col min="5" max="5" width="22.5" style="89" bestFit="1" customWidth="1"/>
    <col min="6" max="6" width="21" style="89" bestFit="1" customWidth="1"/>
    <col min="7" max="7" width="20.83203125" style="89" bestFit="1" customWidth="1"/>
    <col min="8" max="16384" width="10.83203125" style="89"/>
  </cols>
  <sheetData>
    <row r="2" spans="1:11">
      <c r="A2" s="137" t="s">
        <v>57</v>
      </c>
      <c r="B2" s="138" t="s">
        <v>59</v>
      </c>
      <c r="C2" s="88"/>
      <c r="D2" s="88"/>
      <c r="E2" s="88"/>
      <c r="F2" s="88"/>
      <c r="G2" s="92"/>
      <c r="H2" s="88"/>
      <c r="I2" s="88"/>
    </row>
    <row r="3" spans="1:11" ht="15" thickBot="1">
      <c r="A3" s="139"/>
      <c r="B3" s="88"/>
      <c r="C3" s="88"/>
      <c r="D3" s="88"/>
      <c r="E3" s="88"/>
      <c r="H3" s="88"/>
      <c r="I3" s="88"/>
    </row>
    <row r="4" spans="1:11">
      <c r="A4" s="137" t="s">
        <v>65</v>
      </c>
      <c r="B4" s="88"/>
      <c r="C4" s="88"/>
      <c r="D4" s="88"/>
      <c r="E4" s="88"/>
      <c r="F4" s="71" t="s">
        <v>31</v>
      </c>
      <c r="G4" s="140" t="s">
        <v>58</v>
      </c>
      <c r="I4" s="88"/>
    </row>
    <row r="5" spans="1:11">
      <c r="A5" s="88"/>
      <c r="B5" s="88"/>
      <c r="C5" s="88"/>
      <c r="D5" s="88"/>
      <c r="E5" s="88"/>
      <c r="F5" s="90">
        <v>1</v>
      </c>
      <c r="G5" s="141" t="s">
        <v>21</v>
      </c>
      <c r="I5" s="88"/>
    </row>
    <row r="6" spans="1:11">
      <c r="A6" s="88"/>
      <c r="B6" s="88"/>
      <c r="C6" s="88"/>
      <c r="D6" s="88"/>
      <c r="E6" s="88"/>
      <c r="F6" s="90">
        <v>2</v>
      </c>
      <c r="G6" s="141" t="s">
        <v>21</v>
      </c>
      <c r="I6" s="88"/>
    </row>
    <row r="7" spans="1:11" ht="15" thickBot="1">
      <c r="A7" s="88"/>
      <c r="B7" s="88"/>
      <c r="C7" s="88"/>
      <c r="D7" s="88"/>
      <c r="E7" s="88"/>
      <c r="F7" s="91">
        <v>3</v>
      </c>
      <c r="G7" s="142" t="s">
        <v>21</v>
      </c>
      <c r="I7" s="88"/>
    </row>
    <row r="8" spans="1:11">
      <c r="A8" s="88"/>
      <c r="B8" s="88"/>
      <c r="C8" s="88"/>
      <c r="D8" s="88"/>
      <c r="E8" s="88"/>
      <c r="F8" s="92"/>
      <c r="G8" s="92"/>
      <c r="I8" s="88"/>
    </row>
    <row r="9" spans="1:11">
      <c r="A9" s="88"/>
      <c r="B9" s="88"/>
      <c r="C9" s="88"/>
      <c r="D9" s="88"/>
      <c r="E9" s="88"/>
      <c r="F9" s="92"/>
      <c r="G9" s="92"/>
      <c r="H9" s="92"/>
      <c r="I9" s="88"/>
    </row>
    <row r="10" spans="1:11">
      <c r="A10" s="88"/>
      <c r="B10" s="88"/>
      <c r="C10" s="88"/>
      <c r="D10" s="88"/>
      <c r="E10" s="88"/>
      <c r="F10" s="92"/>
      <c r="G10" s="88"/>
      <c r="H10" s="92"/>
      <c r="I10" s="88"/>
    </row>
    <row r="11" spans="1:11">
      <c r="A11" s="88"/>
      <c r="B11" s="88"/>
      <c r="C11" s="88"/>
      <c r="D11" s="88"/>
      <c r="E11" s="88"/>
      <c r="F11" s="88"/>
      <c r="G11" s="88"/>
      <c r="H11" s="92"/>
      <c r="I11" s="88"/>
    </row>
    <row r="12" spans="1:11">
      <c r="A12" s="88"/>
      <c r="B12" s="88"/>
      <c r="C12" s="88"/>
      <c r="D12" s="88"/>
      <c r="E12" s="88"/>
      <c r="F12" s="88"/>
      <c r="G12" s="88"/>
      <c r="H12" s="92"/>
      <c r="I12" s="88"/>
    </row>
    <row r="13" spans="1:11">
      <c r="A13" s="88"/>
      <c r="B13" s="88"/>
      <c r="C13" s="88"/>
      <c r="D13" s="88"/>
      <c r="E13" s="88"/>
      <c r="F13" s="88"/>
      <c r="G13" s="88"/>
      <c r="H13" s="92"/>
      <c r="I13" s="88"/>
    </row>
    <row r="14" spans="1:11" ht="15" thickBot="1">
      <c r="C14" s="146"/>
      <c r="D14" s="146"/>
      <c r="E14" s="146"/>
      <c r="F14" s="88"/>
      <c r="G14" s="88"/>
      <c r="H14" s="92"/>
      <c r="I14" s="88"/>
    </row>
    <row r="15" spans="1:11" ht="16">
      <c r="A15" s="46" t="s">
        <v>60</v>
      </c>
      <c r="B15" s="143"/>
      <c r="C15" s="144"/>
      <c r="D15" s="144"/>
      <c r="E15" s="145"/>
      <c r="F15" s="92"/>
      <c r="G15" s="88"/>
      <c r="H15" s="88"/>
      <c r="I15" s="88"/>
    </row>
    <row r="16" spans="1:11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  <c r="I16" s="88"/>
      <c r="K16" s="93"/>
    </row>
    <row r="17" spans="1:11">
      <c r="A17" s="148">
        <v>1000</v>
      </c>
      <c r="B17" s="120" t="s">
        <v>16</v>
      </c>
      <c r="C17" s="146"/>
      <c r="D17" s="146"/>
      <c r="E17" s="147"/>
      <c r="F17" s="92"/>
      <c r="G17" s="88"/>
      <c r="H17" s="88"/>
      <c r="I17" s="92"/>
      <c r="K17" s="93"/>
    </row>
    <row r="18" spans="1:11">
      <c r="A18" s="149">
        <v>750</v>
      </c>
      <c r="B18" s="195">
        <v>73841.687000000005</v>
      </c>
      <c r="C18" s="146"/>
      <c r="D18" s="146"/>
      <c r="E18" s="147"/>
      <c r="F18" s="88"/>
      <c r="G18" s="88"/>
      <c r="H18" s="88"/>
      <c r="I18" s="92"/>
      <c r="K18" s="93"/>
    </row>
    <row r="19" spans="1:11">
      <c r="A19" s="149">
        <v>500</v>
      </c>
      <c r="B19" s="195">
        <v>34640.817999999999</v>
      </c>
      <c r="C19" s="146"/>
      <c r="D19" s="146"/>
      <c r="E19" s="147"/>
      <c r="F19" s="88"/>
      <c r="G19" s="88"/>
      <c r="H19" s="88"/>
      <c r="I19" s="92"/>
      <c r="K19" s="93"/>
    </row>
    <row r="20" spans="1:11">
      <c r="A20" s="150">
        <v>250</v>
      </c>
      <c r="B20" s="192">
        <v>28519.261999999999</v>
      </c>
      <c r="C20" s="146"/>
      <c r="D20" s="146"/>
      <c r="E20" s="147"/>
      <c r="F20" s="88"/>
      <c r="G20" s="88"/>
      <c r="H20" s="88"/>
      <c r="I20" s="92"/>
      <c r="K20" s="93"/>
    </row>
    <row r="21" spans="1:11">
      <c r="A21" s="150">
        <v>100</v>
      </c>
      <c r="B21" s="192">
        <v>15899.614</v>
      </c>
      <c r="C21" s="146"/>
      <c r="D21" s="146"/>
      <c r="E21" s="147"/>
      <c r="F21" s="88"/>
      <c r="G21" s="92"/>
      <c r="H21" s="88"/>
      <c r="I21" s="92"/>
      <c r="K21" s="93"/>
    </row>
    <row r="22" spans="1:11">
      <c r="A22" s="150">
        <v>50</v>
      </c>
      <c r="B22" s="192">
        <v>6853.3680000000004</v>
      </c>
      <c r="C22" s="146"/>
      <c r="D22" s="146"/>
      <c r="E22" s="147"/>
      <c r="F22" s="88"/>
      <c r="G22" s="92"/>
      <c r="H22" s="88"/>
      <c r="I22" s="92"/>
      <c r="K22" s="93"/>
    </row>
    <row r="23" spans="1:11">
      <c r="A23" s="150">
        <v>25</v>
      </c>
      <c r="B23" s="192">
        <v>3582.79</v>
      </c>
      <c r="C23" s="146"/>
      <c r="D23" s="146"/>
      <c r="E23" s="147"/>
      <c r="F23" s="88"/>
      <c r="G23" s="92"/>
      <c r="H23" s="88"/>
      <c r="I23" s="92"/>
    </row>
    <row r="24" spans="1:11">
      <c r="A24" s="150">
        <v>10</v>
      </c>
      <c r="B24" s="192">
        <v>1023.263</v>
      </c>
      <c r="C24" s="146"/>
      <c r="D24" s="146"/>
      <c r="E24" s="147"/>
      <c r="F24" s="88"/>
      <c r="G24" s="92"/>
      <c r="H24" s="88"/>
      <c r="I24" s="92"/>
    </row>
    <row r="25" spans="1:11">
      <c r="A25" s="149">
        <v>5</v>
      </c>
      <c r="B25" s="120" t="s">
        <v>23</v>
      </c>
      <c r="C25" s="88"/>
      <c r="D25" s="146"/>
      <c r="E25" s="147"/>
      <c r="F25" s="88"/>
      <c r="G25" s="88"/>
      <c r="H25" s="88"/>
      <c r="I25" s="88"/>
    </row>
    <row r="26" spans="1:11" ht="15" thickBot="1">
      <c r="A26" s="202"/>
      <c r="B26" s="146"/>
      <c r="C26" s="146"/>
      <c r="D26" s="146"/>
      <c r="E26" s="147"/>
      <c r="H26" s="88"/>
      <c r="I26" s="88"/>
    </row>
    <row r="27" spans="1:11" ht="16">
      <c r="A27" s="46" t="s">
        <v>61</v>
      </c>
      <c r="B27" s="143"/>
      <c r="C27" s="143"/>
      <c r="D27" s="159"/>
      <c r="E27" s="159"/>
      <c r="F27" s="143"/>
      <c r="G27" s="160"/>
      <c r="H27" s="88"/>
      <c r="I27" s="88"/>
    </row>
    <row r="28" spans="1:11" ht="15" thickBot="1">
      <c r="A28" s="233"/>
      <c r="E28" s="99"/>
      <c r="F28" s="99"/>
      <c r="G28" s="141"/>
      <c r="H28" s="88"/>
      <c r="I28" s="88"/>
    </row>
    <row r="29" spans="1:11">
      <c r="A29" s="71" t="s">
        <v>31</v>
      </c>
      <c r="B29" s="121" t="s">
        <v>12</v>
      </c>
      <c r="C29" s="121" t="s">
        <v>13</v>
      </c>
      <c r="D29" s="122" t="s">
        <v>63</v>
      </c>
      <c r="E29" s="161"/>
      <c r="F29" s="99"/>
      <c r="G29" s="141"/>
      <c r="H29" s="88"/>
      <c r="I29" s="88"/>
    </row>
    <row r="30" spans="1:11">
      <c r="A30" s="90">
        <v>1</v>
      </c>
      <c r="B30" s="163">
        <v>0.05</v>
      </c>
      <c r="C30" s="164">
        <v>684930</v>
      </c>
      <c r="D30" s="203">
        <v>8707.116</v>
      </c>
      <c r="E30" s="161"/>
      <c r="F30" s="99"/>
      <c r="G30" s="203"/>
      <c r="H30" s="88"/>
      <c r="I30" s="88"/>
    </row>
    <row r="31" spans="1:11">
      <c r="A31" s="90">
        <v>2</v>
      </c>
      <c r="B31" s="163">
        <v>0.05</v>
      </c>
      <c r="C31" s="164">
        <v>684930</v>
      </c>
      <c r="D31" s="203">
        <v>7486.4889999999996</v>
      </c>
      <c r="E31" s="161"/>
      <c r="F31" s="99"/>
      <c r="G31" s="203"/>
      <c r="H31" s="88"/>
      <c r="I31" s="88"/>
    </row>
    <row r="32" spans="1:11" ht="15" thickBot="1">
      <c r="A32" s="91">
        <v>3</v>
      </c>
      <c r="B32" s="166">
        <v>0.05</v>
      </c>
      <c r="C32" s="167">
        <v>684930</v>
      </c>
      <c r="D32" s="234">
        <v>14279.614</v>
      </c>
      <c r="E32" s="161"/>
      <c r="F32" s="99"/>
      <c r="G32" s="203"/>
      <c r="H32" s="88"/>
      <c r="I32" s="88"/>
    </row>
    <row r="33" spans="1:9" ht="15" thickBot="1">
      <c r="A33" s="169"/>
      <c r="B33" s="170"/>
      <c r="C33" s="170"/>
      <c r="D33" s="170"/>
      <c r="E33" s="171"/>
      <c r="F33" s="171"/>
      <c r="G33" s="172"/>
      <c r="H33" s="88"/>
      <c r="I33" s="88"/>
    </row>
    <row r="34" spans="1:9">
      <c r="A34" s="71" t="s">
        <v>31</v>
      </c>
      <c r="B34" s="107" t="s">
        <v>14</v>
      </c>
      <c r="C34" s="121" t="s">
        <v>13</v>
      </c>
      <c r="D34" s="95" t="s">
        <v>33</v>
      </c>
      <c r="E34" s="95" t="s">
        <v>34</v>
      </c>
      <c r="F34" s="243" t="s">
        <v>29</v>
      </c>
      <c r="G34" s="232"/>
    </row>
    <row r="35" spans="1:9">
      <c r="A35" s="90">
        <v>1</v>
      </c>
      <c r="B35" s="163">
        <f>(D30+1353)/37.966</f>
        <v>264.97697940262339</v>
      </c>
      <c r="C35" s="164">
        <v>684930</v>
      </c>
      <c r="D35" s="174">
        <f>B35/C35</f>
        <v>3.8686724103576041E-4</v>
      </c>
      <c r="E35" s="97">
        <v>3.7960000000000001E-2</v>
      </c>
      <c r="F35" s="175">
        <v>22860</v>
      </c>
      <c r="G35" s="173"/>
    </row>
    <row r="36" spans="1:9">
      <c r="A36" s="90">
        <v>2</v>
      </c>
      <c r="B36" s="163">
        <f>(D31+1353)/37.966</f>
        <v>232.82644998156243</v>
      </c>
      <c r="C36" s="164">
        <v>684930</v>
      </c>
      <c r="D36" s="174">
        <f>B36/C36</f>
        <v>3.3992736481328376E-4</v>
      </c>
      <c r="E36" s="97">
        <v>3.3099999999999997E-2</v>
      </c>
      <c r="F36" s="175">
        <v>19930</v>
      </c>
      <c r="G36" s="173"/>
    </row>
    <row r="37" spans="1:9">
      <c r="A37" s="90">
        <v>3</v>
      </c>
      <c r="B37" s="163">
        <f>(D32+1353)/37.966</f>
        <v>411.75298951693617</v>
      </c>
      <c r="C37" s="164">
        <v>684930</v>
      </c>
      <c r="D37" s="174">
        <f>B37/C37</f>
        <v>6.0116068724823878E-4</v>
      </c>
      <c r="E37" s="97">
        <v>5.8409999999999997E-2</v>
      </c>
      <c r="F37" s="175">
        <v>35170</v>
      </c>
      <c r="G37" s="173"/>
    </row>
    <row r="38" spans="1:9" ht="15" thickBot="1">
      <c r="A38" s="204"/>
      <c r="B38" s="176"/>
      <c r="C38" s="176"/>
      <c r="D38" s="176"/>
      <c r="E38" s="176"/>
      <c r="F38" s="177">
        <f>AVERAGE(F35:F37)</f>
        <v>25986.666666666668</v>
      </c>
      <c r="G38" s="178" t="s">
        <v>15</v>
      </c>
    </row>
    <row r="40" spans="1:9">
      <c r="A40" s="88"/>
      <c r="B40" s="88"/>
      <c r="C40" s="88"/>
      <c r="D40" s="88"/>
      <c r="E40" s="88"/>
      <c r="F40" s="88"/>
      <c r="G40" s="88"/>
      <c r="H40" s="88"/>
      <c r="I40" s="88"/>
    </row>
    <row r="73" spans="1:9">
      <c r="G73" s="88"/>
    </row>
    <row r="74" spans="1:9">
      <c r="G74" s="88"/>
    </row>
    <row r="75" spans="1:9">
      <c r="G75" s="88"/>
    </row>
    <row r="76" spans="1:9">
      <c r="G76" s="88"/>
    </row>
    <row r="77" spans="1:9">
      <c r="A77" s="88"/>
      <c r="B77" s="88"/>
      <c r="C77" s="88"/>
      <c r="D77" s="88"/>
      <c r="E77" s="88"/>
      <c r="F77" s="88"/>
      <c r="G77" s="88"/>
    </row>
    <row r="78" spans="1:9">
      <c r="A78" s="88"/>
      <c r="B78" s="88"/>
      <c r="C78" s="88"/>
      <c r="D78" s="88"/>
      <c r="E78" s="88"/>
      <c r="F78" s="88"/>
      <c r="G78" s="88"/>
    </row>
    <row r="79" spans="1:9">
      <c r="A79" s="88"/>
      <c r="B79" s="88"/>
      <c r="C79" s="88"/>
      <c r="D79" s="88"/>
      <c r="E79" s="88"/>
      <c r="F79" s="88"/>
      <c r="G79" s="88"/>
      <c r="H79" s="88"/>
      <c r="I79" s="88"/>
    </row>
    <row r="80" spans="1:9">
      <c r="A80" s="88"/>
      <c r="B80" s="88"/>
      <c r="C80" s="88"/>
      <c r="D80" s="88"/>
      <c r="E80" s="88"/>
      <c r="F80" s="88"/>
      <c r="G80" s="88"/>
      <c r="H80" s="88"/>
      <c r="I80" s="88"/>
    </row>
    <row r="81" spans="1:9">
      <c r="A81" s="88"/>
      <c r="B81" s="88"/>
      <c r="C81" s="88"/>
      <c r="D81" s="88"/>
      <c r="E81" s="88"/>
      <c r="F81" s="88"/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 ht="15" thickBot="1">
      <c r="A85" s="88"/>
      <c r="B85" s="88"/>
      <c r="C85" s="88"/>
      <c r="D85" s="88"/>
      <c r="E85" s="88"/>
      <c r="F85" s="88"/>
      <c r="G85" s="88"/>
      <c r="H85" s="88"/>
      <c r="I85" s="88"/>
    </row>
    <row r="86" spans="1:9" ht="15" thickBot="1">
      <c r="A86" s="182" t="s">
        <v>8</v>
      </c>
      <c r="B86" s="95"/>
      <c r="C86" s="95"/>
      <c r="D86" s="95"/>
      <c r="E86" s="95"/>
      <c r="F86" s="95"/>
      <c r="G86" s="122"/>
      <c r="H86" s="88"/>
      <c r="I86" s="88"/>
    </row>
    <row r="87" spans="1:9">
      <c r="A87" s="183" t="s">
        <v>9</v>
      </c>
      <c r="B87" s="95" t="s">
        <v>1</v>
      </c>
      <c r="C87" s="95" t="s">
        <v>2</v>
      </c>
      <c r="D87" s="95" t="s">
        <v>3</v>
      </c>
      <c r="E87" s="95" t="s">
        <v>4</v>
      </c>
      <c r="F87" s="95" t="s">
        <v>5</v>
      </c>
      <c r="G87" s="122" t="s">
        <v>6</v>
      </c>
      <c r="H87" s="88"/>
      <c r="I87" s="88"/>
    </row>
    <row r="88" spans="1:9">
      <c r="A88" s="184">
        <f>(E65+1543.2)/56.973</f>
        <v>27.086514664841243</v>
      </c>
      <c r="B88" s="163">
        <f>A88*15.18</f>
        <v>411.17329261229008</v>
      </c>
      <c r="C88" s="163">
        <v>15.56546</v>
      </c>
      <c r="D88" s="163"/>
      <c r="E88" s="97"/>
      <c r="F88" s="96" t="s">
        <v>10</v>
      </c>
      <c r="G88" s="185">
        <v>970400000000</v>
      </c>
      <c r="H88" s="88"/>
      <c r="I88" s="88"/>
    </row>
    <row r="89" spans="1:9">
      <c r="A89" s="184">
        <f>(E66+1543.2)/56.973</f>
        <v>27.086514664841243</v>
      </c>
      <c r="B89" s="163"/>
      <c r="C89" s="163">
        <f>A89/1000</f>
        <v>2.7086514664841244E-2</v>
      </c>
      <c r="D89" s="97">
        <v>16404.25</v>
      </c>
      <c r="E89" s="97">
        <f>A89/D89</f>
        <v>1.6511888483070694E-3</v>
      </c>
      <c r="F89" s="97"/>
      <c r="G89" s="141"/>
      <c r="H89" s="88"/>
      <c r="I89" s="88"/>
    </row>
    <row r="90" spans="1:9">
      <c r="A90" s="184">
        <f>(E67+1543.2)/56.973</f>
        <v>27.086514664841243</v>
      </c>
      <c r="B90" s="163"/>
      <c r="C90" s="163">
        <f>A90/1000</f>
        <v>2.7086514664841244E-2</v>
      </c>
      <c r="D90" s="97">
        <v>32808.5</v>
      </c>
      <c r="E90" s="97">
        <f>A90/D90</f>
        <v>8.2559442415353469E-4</v>
      </c>
      <c r="F90" s="97"/>
      <c r="G90" s="141"/>
      <c r="H90" s="88"/>
      <c r="I90" s="88"/>
    </row>
    <row r="91" spans="1:9">
      <c r="A91" s="184">
        <f>(E68+1543.2)/56.973</f>
        <v>27.086514664841243</v>
      </c>
      <c r="B91" s="163"/>
      <c r="C91" s="163">
        <f>A91/1000</f>
        <v>2.7086514664841244E-2</v>
      </c>
      <c r="D91" s="97">
        <v>65617</v>
      </c>
      <c r="E91" s="97">
        <f>A91/D91</f>
        <v>4.1279721207676735E-4</v>
      </c>
      <c r="F91" s="97"/>
      <c r="G91" s="141"/>
      <c r="H91" s="88"/>
      <c r="I91" s="88"/>
    </row>
    <row r="92" spans="1:9" ht="15" thickBot="1">
      <c r="A92" s="186"/>
      <c r="B92" s="176"/>
      <c r="C92" s="176"/>
      <c r="D92" s="176"/>
      <c r="E92" s="187">
        <f>AVERAGE(E89:E91)</f>
        <v>9.6319349484579053E-4</v>
      </c>
      <c r="F92" s="94" t="s">
        <v>11</v>
      </c>
      <c r="G92" s="188">
        <v>1329000</v>
      </c>
      <c r="H92" s="88"/>
      <c r="I92" s="88"/>
    </row>
    <row r="93" spans="1:9">
      <c r="A93" s="88"/>
      <c r="B93" s="88"/>
      <c r="C93" s="88"/>
      <c r="D93" s="88"/>
      <c r="E93" s="88"/>
      <c r="F93" s="88"/>
      <c r="G93" s="88"/>
      <c r="H93" s="88"/>
      <c r="I93" s="88"/>
    </row>
    <row r="94" spans="1:9">
      <c r="A94" s="88"/>
      <c r="B94" s="88"/>
      <c r="C94" s="88"/>
      <c r="D94" s="88"/>
      <c r="E94" s="88"/>
      <c r="F94" s="88"/>
      <c r="G94" s="88"/>
      <c r="H94" s="88"/>
      <c r="I94" s="88"/>
    </row>
    <row r="95" spans="1:9">
      <c r="A95" s="88"/>
      <c r="B95" s="88"/>
      <c r="C95" s="88"/>
      <c r="D95" s="88"/>
      <c r="E95" s="88"/>
      <c r="F95" s="88"/>
      <c r="G95" s="88"/>
      <c r="H95" s="88"/>
      <c r="I95" s="88"/>
    </row>
    <row r="96" spans="1:9">
      <c r="H96" s="88"/>
      <c r="I96" s="88"/>
    </row>
    <row r="97" spans="8:9">
      <c r="H97" s="88"/>
      <c r="I97" s="88"/>
    </row>
    <row r="98" spans="8:9">
      <c r="H98" s="88"/>
      <c r="I98" s="88"/>
    </row>
    <row r="99" spans="8:9">
      <c r="H99" s="88"/>
      <c r="I99" s="88"/>
    </row>
    <row r="100" spans="8:9">
      <c r="H100" s="88"/>
      <c r="I100" s="88"/>
    </row>
    <row r="101" spans="8:9">
      <c r="H101" s="88"/>
      <c r="I101" s="8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2114-0609-1143-957E-038476D0CDBC}">
  <dimension ref="A2:K101"/>
  <sheetViews>
    <sheetView zoomScale="106" zoomScaleNormal="106" workbookViewId="0">
      <selection activeCell="E36" sqref="E36"/>
    </sheetView>
  </sheetViews>
  <sheetFormatPr baseColWidth="10" defaultRowHeight="14"/>
  <cols>
    <col min="1" max="1" width="35" style="89" bestFit="1" customWidth="1"/>
    <col min="2" max="2" width="26.5" style="89" bestFit="1" customWidth="1"/>
    <col min="3" max="3" width="10" style="89" bestFit="1" customWidth="1"/>
    <col min="4" max="4" width="19.6640625" style="89" bestFit="1" customWidth="1"/>
    <col min="5" max="5" width="23.5" style="89" bestFit="1" customWidth="1"/>
    <col min="6" max="6" width="21" style="89" bestFit="1" customWidth="1"/>
    <col min="7" max="7" width="20.83203125" style="89" bestFit="1" customWidth="1"/>
    <col min="8" max="8" width="11.33203125" style="89" bestFit="1" customWidth="1"/>
    <col min="9" max="16384" width="10.83203125" style="89"/>
  </cols>
  <sheetData>
    <row r="2" spans="1:11">
      <c r="A2" s="137" t="s">
        <v>57</v>
      </c>
      <c r="B2" s="138" t="s">
        <v>0</v>
      </c>
      <c r="C2" s="88"/>
      <c r="D2" s="88"/>
      <c r="E2" s="88"/>
      <c r="F2" s="88"/>
      <c r="G2" s="92"/>
      <c r="H2" s="88"/>
      <c r="I2" s="88"/>
    </row>
    <row r="3" spans="1:11" ht="15" thickBot="1">
      <c r="A3" s="139"/>
      <c r="B3" s="88"/>
      <c r="C3" s="88"/>
      <c r="D3" s="88"/>
      <c r="E3" s="88"/>
      <c r="H3" s="88"/>
      <c r="I3" s="88"/>
    </row>
    <row r="4" spans="1:11">
      <c r="A4" s="137" t="s">
        <v>65</v>
      </c>
      <c r="B4" s="88"/>
      <c r="C4" s="88"/>
      <c r="D4" s="88"/>
      <c r="E4" s="88"/>
      <c r="F4" s="71" t="s">
        <v>31</v>
      </c>
      <c r="G4" s="159"/>
      <c r="H4" s="140" t="s">
        <v>17</v>
      </c>
      <c r="I4" s="88"/>
    </row>
    <row r="5" spans="1:11">
      <c r="A5" s="88"/>
      <c r="B5" s="88"/>
      <c r="C5" s="88"/>
      <c r="D5" s="88"/>
      <c r="E5" s="88"/>
      <c r="F5" s="90">
        <v>17</v>
      </c>
      <c r="G5" s="189" t="s">
        <v>25</v>
      </c>
      <c r="H5" s="141" t="s">
        <v>27</v>
      </c>
      <c r="I5" s="88"/>
    </row>
    <row r="6" spans="1:11">
      <c r="A6" s="88"/>
      <c r="B6" s="88"/>
      <c r="C6" s="88"/>
      <c r="D6" s="88"/>
      <c r="E6" s="88"/>
      <c r="F6" s="90">
        <v>18</v>
      </c>
      <c r="G6" s="189" t="s">
        <v>25</v>
      </c>
      <c r="H6" s="141" t="s">
        <v>27</v>
      </c>
      <c r="I6" s="88"/>
    </row>
    <row r="7" spans="1:11" ht="15" thickBot="1">
      <c r="A7" s="88"/>
      <c r="B7" s="88"/>
      <c r="C7" s="88"/>
      <c r="D7" s="88"/>
      <c r="E7" s="88"/>
      <c r="F7" s="91"/>
      <c r="G7" s="190"/>
      <c r="H7" s="141"/>
      <c r="I7" s="88"/>
    </row>
    <row r="8" spans="1:11">
      <c r="A8" s="88"/>
      <c r="B8" s="88"/>
      <c r="C8" s="88"/>
      <c r="D8" s="88"/>
      <c r="E8" s="88"/>
      <c r="F8" s="92"/>
      <c r="G8" s="92"/>
      <c r="H8" s="92"/>
      <c r="I8" s="88"/>
    </row>
    <row r="9" spans="1:11">
      <c r="A9" s="88"/>
      <c r="B9" s="88"/>
      <c r="C9" s="88"/>
      <c r="D9" s="88"/>
      <c r="E9" s="88"/>
      <c r="F9" s="92"/>
      <c r="G9" s="92"/>
      <c r="H9" s="92"/>
      <c r="I9" s="88"/>
    </row>
    <row r="10" spans="1:11">
      <c r="A10" s="88"/>
      <c r="B10" s="88"/>
      <c r="C10" s="88"/>
      <c r="D10" s="88"/>
      <c r="E10" s="88"/>
      <c r="F10" s="92"/>
      <c r="G10" s="88"/>
      <c r="H10" s="92"/>
      <c r="I10" s="88"/>
    </row>
    <row r="11" spans="1:11" ht="15" thickBot="1">
      <c r="A11" s="88"/>
      <c r="B11" s="88"/>
      <c r="D11" s="88"/>
      <c r="E11" s="88"/>
      <c r="F11" s="88"/>
      <c r="G11" s="88"/>
      <c r="H11" s="92"/>
      <c r="I11" s="88"/>
    </row>
    <row r="12" spans="1:11" ht="16">
      <c r="A12" s="206" t="s">
        <v>60</v>
      </c>
      <c r="B12" s="207"/>
      <c r="C12" s="207"/>
      <c r="D12" s="207"/>
      <c r="E12" s="207"/>
      <c r="F12" s="208"/>
      <c r="G12" s="88"/>
      <c r="H12" s="92"/>
      <c r="I12" s="88"/>
    </row>
    <row r="13" spans="1:11">
      <c r="A13" s="202"/>
      <c r="B13" s="88"/>
      <c r="C13" s="146"/>
      <c r="D13" s="88"/>
      <c r="E13" s="88"/>
      <c r="F13" s="209"/>
      <c r="G13" s="88"/>
      <c r="H13" s="92"/>
      <c r="I13" s="88"/>
    </row>
    <row r="14" spans="1:11">
      <c r="A14" s="110" t="s">
        <v>22</v>
      </c>
      <c r="B14" s="96" t="s">
        <v>62</v>
      </c>
      <c r="C14" s="146"/>
      <c r="D14" s="146"/>
      <c r="E14" s="146"/>
      <c r="F14" s="209"/>
      <c r="G14" s="88"/>
      <c r="H14" s="92"/>
      <c r="I14" s="88"/>
    </row>
    <row r="15" spans="1:11">
      <c r="A15" s="148">
        <v>1000</v>
      </c>
      <c r="B15" s="120" t="s">
        <v>16</v>
      </c>
      <c r="C15" s="146"/>
      <c r="D15" s="146"/>
      <c r="E15" s="146"/>
      <c r="F15" s="210"/>
      <c r="G15" s="88"/>
      <c r="H15" s="88"/>
      <c r="I15" s="88"/>
    </row>
    <row r="16" spans="1:11">
      <c r="A16" s="150">
        <v>750</v>
      </c>
      <c r="B16" s="192">
        <v>48182.919000000002</v>
      </c>
      <c r="C16" s="146"/>
      <c r="D16" s="146"/>
      <c r="E16" s="146"/>
      <c r="F16" s="209"/>
      <c r="G16" s="88"/>
      <c r="H16" s="88"/>
      <c r="I16" s="88"/>
      <c r="K16" s="93"/>
    </row>
    <row r="17" spans="1:11">
      <c r="A17" s="150">
        <v>500</v>
      </c>
      <c r="B17" s="192">
        <v>38218.747000000003</v>
      </c>
      <c r="C17" s="146"/>
      <c r="D17" s="146"/>
      <c r="E17" s="146"/>
      <c r="F17" s="210"/>
      <c r="G17" s="88"/>
      <c r="H17" s="88"/>
      <c r="I17" s="92"/>
      <c r="K17" s="93"/>
    </row>
    <row r="18" spans="1:11">
      <c r="A18" s="150">
        <v>250</v>
      </c>
      <c r="B18" s="192">
        <v>22426.555</v>
      </c>
      <c r="C18" s="146"/>
      <c r="D18" s="146"/>
      <c r="E18" s="146"/>
      <c r="F18" s="209"/>
      <c r="G18" s="88"/>
      <c r="H18" s="88"/>
      <c r="I18" s="92"/>
      <c r="K18" s="93"/>
    </row>
    <row r="19" spans="1:11">
      <c r="A19" s="150">
        <v>100</v>
      </c>
      <c r="B19" s="192">
        <v>8081.5510000000004</v>
      </c>
      <c r="C19" s="146"/>
      <c r="D19" s="146"/>
      <c r="E19" s="146"/>
      <c r="F19" s="209"/>
      <c r="G19" s="88"/>
      <c r="H19" s="88"/>
      <c r="I19" s="92"/>
      <c r="K19" s="93"/>
    </row>
    <row r="20" spans="1:11">
      <c r="A20" s="150">
        <v>50</v>
      </c>
      <c r="B20" s="192">
        <v>5034.2460000000001</v>
      </c>
      <c r="C20" s="146"/>
      <c r="D20" s="146"/>
      <c r="E20" s="146"/>
      <c r="F20" s="209"/>
      <c r="G20" s="88"/>
      <c r="H20" s="88"/>
      <c r="I20" s="92"/>
      <c r="K20" s="93"/>
    </row>
    <row r="21" spans="1:11">
      <c r="A21" s="150">
        <v>25</v>
      </c>
      <c r="B21" s="192">
        <v>1532.6479999999999</v>
      </c>
      <c r="C21" s="146"/>
      <c r="D21" s="146"/>
      <c r="E21" s="146"/>
      <c r="F21" s="209"/>
      <c r="G21" s="92"/>
      <c r="H21" s="88"/>
      <c r="I21" s="92"/>
      <c r="K21" s="93"/>
    </row>
    <row r="22" spans="1:11">
      <c r="A22" s="150">
        <v>10</v>
      </c>
      <c r="B22" s="192">
        <v>650.91999999999996</v>
      </c>
      <c r="C22" s="146"/>
      <c r="D22" s="146"/>
      <c r="E22" s="146"/>
      <c r="F22" s="209"/>
      <c r="G22" s="92"/>
      <c r="H22" s="88"/>
      <c r="I22" s="92"/>
      <c r="K22" s="93"/>
    </row>
    <row r="23" spans="1:11">
      <c r="A23" s="149">
        <v>5</v>
      </c>
      <c r="B23" s="120" t="s">
        <v>23</v>
      </c>
      <c r="C23" s="146"/>
      <c r="D23" s="146"/>
      <c r="E23" s="146"/>
      <c r="F23" s="209"/>
      <c r="G23" s="92"/>
      <c r="H23" s="88"/>
      <c r="I23" s="92"/>
    </row>
    <row r="24" spans="1:11">
      <c r="A24" s="202"/>
      <c r="B24" s="88"/>
      <c r="C24" s="146"/>
      <c r="D24" s="146"/>
      <c r="E24" s="146"/>
      <c r="F24" s="209"/>
      <c r="G24" s="92"/>
      <c r="H24" s="88"/>
      <c r="I24" s="92"/>
    </row>
    <row r="25" spans="1:11" ht="15" thickBot="1">
      <c r="A25" s="152"/>
      <c r="B25" s="153"/>
      <c r="C25" s="153"/>
      <c r="D25" s="154"/>
      <c r="E25" s="154"/>
      <c r="F25" s="211"/>
      <c r="G25" s="88"/>
      <c r="H25" s="88"/>
      <c r="I25" s="88"/>
    </row>
    <row r="26" spans="1:11">
      <c r="A26" s="88"/>
      <c r="B26" s="88"/>
      <c r="C26" s="88"/>
      <c r="D26" s="146"/>
      <c r="E26" s="146"/>
      <c r="F26" s="88"/>
      <c r="G26" s="88"/>
      <c r="H26" s="88"/>
      <c r="I26" s="88"/>
    </row>
    <row r="27" spans="1:11" ht="15" thickBot="1">
      <c r="G27" s="88"/>
      <c r="H27" s="88"/>
      <c r="I27" s="88"/>
    </row>
    <row r="28" spans="1:11" ht="16">
      <c r="A28" s="46" t="s">
        <v>61</v>
      </c>
      <c r="B28" s="159"/>
      <c r="C28" s="159"/>
      <c r="D28" s="159"/>
      <c r="E28" s="159"/>
      <c r="F28" s="159"/>
      <c r="G28" s="212"/>
      <c r="H28" s="88"/>
      <c r="I28" s="88"/>
    </row>
    <row r="29" spans="1:11" ht="15" thickBot="1">
      <c r="A29" s="233"/>
      <c r="E29" s="99"/>
      <c r="F29" s="99"/>
      <c r="G29" s="141"/>
      <c r="H29" s="88"/>
      <c r="I29" s="88"/>
    </row>
    <row r="30" spans="1:11">
      <c r="A30" s="71" t="s">
        <v>31</v>
      </c>
      <c r="B30" s="121" t="s">
        <v>12</v>
      </c>
      <c r="C30" s="121" t="s">
        <v>13</v>
      </c>
      <c r="D30" s="122" t="s">
        <v>63</v>
      </c>
      <c r="E30" s="161"/>
      <c r="F30" s="99"/>
      <c r="G30" s="141"/>
      <c r="H30" s="88"/>
      <c r="I30" s="88"/>
    </row>
    <row r="31" spans="1:11">
      <c r="A31" s="90">
        <v>17</v>
      </c>
      <c r="B31" s="163">
        <v>0.05</v>
      </c>
      <c r="C31" s="164">
        <v>300000</v>
      </c>
      <c r="D31" s="203">
        <v>7628.5810000000001</v>
      </c>
      <c r="E31" s="161"/>
      <c r="F31" s="99"/>
      <c r="G31" s="203"/>
      <c r="H31" s="88"/>
      <c r="I31" s="88"/>
    </row>
    <row r="32" spans="1:11" ht="15" thickBot="1">
      <c r="A32" s="91">
        <v>18</v>
      </c>
      <c r="B32" s="166">
        <v>0.05</v>
      </c>
      <c r="C32" s="167">
        <v>300000</v>
      </c>
      <c r="D32" s="234">
        <v>12344.593000000001</v>
      </c>
      <c r="E32" s="161"/>
      <c r="F32" s="99"/>
      <c r="G32" s="203"/>
      <c r="H32" s="88"/>
      <c r="I32" s="88"/>
    </row>
    <row r="33" spans="1:9" ht="15" thickBot="1">
      <c r="A33" s="169"/>
      <c r="B33" s="237"/>
      <c r="C33" s="238"/>
      <c r="D33" s="239"/>
      <c r="E33" s="230"/>
      <c r="F33" s="230"/>
      <c r="G33" s="240"/>
      <c r="H33" s="88"/>
      <c r="I33" s="88"/>
    </row>
    <row r="34" spans="1:9">
      <c r="A34" s="71" t="s">
        <v>31</v>
      </c>
      <c r="B34" s="107" t="s">
        <v>14</v>
      </c>
      <c r="C34" s="121" t="s">
        <v>13</v>
      </c>
      <c r="D34" s="95" t="s">
        <v>33</v>
      </c>
      <c r="E34" s="95" t="s">
        <v>34</v>
      </c>
      <c r="F34" s="243" t="s">
        <v>29</v>
      </c>
      <c r="G34" s="232"/>
    </row>
    <row r="35" spans="1:9">
      <c r="A35" s="90">
        <v>17</v>
      </c>
      <c r="B35" s="163">
        <f>(D31-1732.8)/66.467</f>
        <v>88.702378623978817</v>
      </c>
      <c r="C35" s="164">
        <v>300000</v>
      </c>
      <c r="D35" s="174">
        <f>B35/C35</f>
        <v>2.956745954132627E-4</v>
      </c>
      <c r="E35" s="97">
        <v>2.92E-2</v>
      </c>
      <c r="F35" s="175">
        <v>17590</v>
      </c>
      <c r="G35" s="173"/>
    </row>
    <row r="36" spans="1:9">
      <c r="A36" s="90">
        <v>18</v>
      </c>
      <c r="B36" s="163">
        <f>(D32-1732.8)/66.467</f>
        <v>159.65506191042175</v>
      </c>
      <c r="C36" s="164">
        <v>300000</v>
      </c>
      <c r="D36" s="174">
        <f>B36/C36</f>
        <v>5.3218353970140584E-4</v>
      </c>
      <c r="E36" s="97">
        <v>5.1589999999999997E-2</v>
      </c>
      <c r="F36" s="175">
        <v>31070</v>
      </c>
      <c r="G36" s="173"/>
    </row>
    <row r="37" spans="1:9">
      <c r="A37" s="149"/>
      <c r="B37" s="163"/>
      <c r="C37" s="164"/>
      <c r="D37" s="174"/>
      <c r="E37" s="97"/>
      <c r="F37" s="175"/>
      <c r="G37" s="173"/>
    </row>
    <row r="38" spans="1:9" ht="15" thickBot="1">
      <c r="A38" s="186"/>
      <c r="B38" s="176"/>
      <c r="C38" s="176"/>
      <c r="D38" s="176"/>
      <c r="E38" s="176"/>
      <c r="F38" s="177">
        <f>AVERAGE(F35:F37)</f>
        <v>24330</v>
      </c>
      <c r="G38" s="178" t="s">
        <v>15</v>
      </c>
    </row>
    <row r="40" spans="1:9">
      <c r="H40" s="88"/>
      <c r="I40" s="88"/>
    </row>
    <row r="73" spans="1:9">
      <c r="G73" s="88"/>
    </row>
    <row r="74" spans="1:9">
      <c r="G74" s="88"/>
    </row>
    <row r="75" spans="1:9">
      <c r="G75" s="88"/>
    </row>
    <row r="76" spans="1:9">
      <c r="G76" s="88"/>
    </row>
    <row r="77" spans="1:9">
      <c r="A77" s="88"/>
      <c r="B77" s="88"/>
      <c r="C77" s="88"/>
      <c r="D77" s="88"/>
      <c r="E77" s="88"/>
      <c r="F77" s="88"/>
      <c r="G77" s="88"/>
    </row>
    <row r="78" spans="1:9">
      <c r="A78" s="88"/>
      <c r="B78" s="88"/>
      <c r="C78" s="88"/>
      <c r="D78" s="88"/>
      <c r="E78" s="88"/>
      <c r="F78" s="88"/>
      <c r="G78" s="88"/>
    </row>
    <row r="79" spans="1:9">
      <c r="A79" s="88"/>
      <c r="B79" s="88"/>
      <c r="C79" s="88"/>
      <c r="D79" s="88"/>
      <c r="E79" s="88"/>
      <c r="F79" s="88"/>
      <c r="G79" s="88"/>
      <c r="H79" s="88"/>
      <c r="I79" s="88"/>
    </row>
    <row r="80" spans="1:9">
      <c r="A80" s="88"/>
      <c r="B80" s="88"/>
      <c r="C80" s="88"/>
      <c r="D80" s="88"/>
      <c r="E80" s="88"/>
      <c r="F80" s="88"/>
      <c r="G80" s="88"/>
      <c r="H80" s="88"/>
      <c r="I80" s="88"/>
    </row>
    <row r="81" spans="1:9">
      <c r="A81" s="88"/>
      <c r="B81" s="88"/>
      <c r="C81" s="88"/>
      <c r="D81" s="88"/>
      <c r="E81" s="88"/>
      <c r="F81" s="88"/>
      <c r="G81" s="88"/>
      <c r="H81" s="88"/>
      <c r="I81" s="88"/>
    </row>
    <row r="82" spans="1:9">
      <c r="A82" s="88"/>
      <c r="B82" s="88"/>
      <c r="C82" s="88"/>
      <c r="D82" s="88"/>
      <c r="E82" s="88"/>
      <c r="F82" s="88"/>
      <c r="G82" s="88"/>
      <c r="H82" s="88"/>
      <c r="I82" s="88"/>
    </row>
    <row r="83" spans="1:9">
      <c r="A83" s="88"/>
      <c r="B83" s="88"/>
      <c r="C83" s="88"/>
      <c r="D83" s="88"/>
      <c r="E83" s="88"/>
      <c r="F83" s="88"/>
      <c r="G83" s="88"/>
      <c r="H83" s="88"/>
      <c r="I83" s="88"/>
    </row>
    <row r="84" spans="1:9">
      <c r="A84" s="88"/>
      <c r="B84" s="88"/>
      <c r="C84" s="88"/>
      <c r="D84" s="88"/>
      <c r="E84" s="88"/>
      <c r="F84" s="88"/>
      <c r="G84" s="88"/>
      <c r="H84" s="88"/>
      <c r="I84" s="88"/>
    </row>
    <row r="85" spans="1:9" ht="15" thickBot="1">
      <c r="A85" s="88"/>
      <c r="B85" s="88"/>
      <c r="C85" s="88"/>
      <c r="D85" s="88"/>
      <c r="E85" s="88"/>
      <c r="F85" s="88"/>
      <c r="G85" s="88"/>
      <c r="H85" s="88"/>
      <c r="I85" s="88"/>
    </row>
    <row r="86" spans="1:9" ht="15" thickBot="1">
      <c r="A86" s="182" t="s">
        <v>8</v>
      </c>
      <c r="B86" s="95"/>
      <c r="C86" s="95"/>
      <c r="D86" s="95"/>
      <c r="E86" s="95"/>
      <c r="F86" s="95"/>
      <c r="G86" s="122"/>
      <c r="H86" s="88"/>
      <c r="I86" s="88"/>
    </row>
    <row r="87" spans="1:9">
      <c r="A87" s="183" t="s">
        <v>9</v>
      </c>
      <c r="B87" s="95" t="s">
        <v>1</v>
      </c>
      <c r="C87" s="95" t="s">
        <v>2</v>
      </c>
      <c r="D87" s="95" t="s">
        <v>3</v>
      </c>
      <c r="E87" s="95" t="s">
        <v>4</v>
      </c>
      <c r="F87" s="95" t="s">
        <v>5</v>
      </c>
      <c r="G87" s="122" t="s">
        <v>6</v>
      </c>
      <c r="H87" s="88"/>
      <c r="I87" s="88"/>
    </row>
    <row r="88" spans="1:9">
      <c r="A88" s="184">
        <f>(E65+1543.2)/56.973</f>
        <v>27.086514664841243</v>
      </c>
      <c r="B88" s="163">
        <f>A88*15.18</f>
        <v>411.17329261229008</v>
      </c>
      <c r="C88" s="163">
        <v>15.56546</v>
      </c>
      <c r="D88" s="163"/>
      <c r="E88" s="97"/>
      <c r="F88" s="96" t="s">
        <v>10</v>
      </c>
      <c r="G88" s="185">
        <v>970400000000</v>
      </c>
      <c r="H88" s="88"/>
      <c r="I88" s="88"/>
    </row>
    <row r="89" spans="1:9">
      <c r="A89" s="184">
        <f>(E66+1543.2)/56.973</f>
        <v>27.086514664841243</v>
      </c>
      <c r="B89" s="163"/>
      <c r="C89" s="163">
        <f>A89/1000</f>
        <v>2.7086514664841244E-2</v>
      </c>
      <c r="D89" s="97">
        <v>16404.25</v>
      </c>
      <c r="E89" s="97">
        <f>A89/D89</f>
        <v>1.6511888483070694E-3</v>
      </c>
      <c r="F89" s="97"/>
      <c r="G89" s="141"/>
      <c r="H89" s="88"/>
      <c r="I89" s="88"/>
    </row>
    <row r="90" spans="1:9">
      <c r="A90" s="184">
        <f>(E67+1543.2)/56.973</f>
        <v>27.086514664841243</v>
      </c>
      <c r="B90" s="163"/>
      <c r="C90" s="163">
        <f>A90/1000</f>
        <v>2.7086514664841244E-2</v>
      </c>
      <c r="D90" s="97">
        <v>32808.5</v>
      </c>
      <c r="E90" s="97">
        <f>A90/D90</f>
        <v>8.2559442415353469E-4</v>
      </c>
      <c r="F90" s="97"/>
      <c r="G90" s="141"/>
      <c r="H90" s="88"/>
      <c r="I90" s="88"/>
    </row>
    <row r="91" spans="1:9">
      <c r="A91" s="184">
        <f>(E68+1543.2)/56.973</f>
        <v>27.086514664841243</v>
      </c>
      <c r="B91" s="163"/>
      <c r="C91" s="163">
        <f>A91/1000</f>
        <v>2.7086514664841244E-2</v>
      </c>
      <c r="D91" s="97">
        <v>65617</v>
      </c>
      <c r="E91" s="97">
        <f>A91/D91</f>
        <v>4.1279721207676735E-4</v>
      </c>
      <c r="F91" s="97"/>
      <c r="G91" s="141"/>
      <c r="H91" s="88"/>
      <c r="I91" s="88"/>
    </row>
    <row r="92" spans="1:9" ht="15" thickBot="1">
      <c r="A92" s="186"/>
      <c r="B92" s="176"/>
      <c r="C92" s="176"/>
      <c r="D92" s="176"/>
      <c r="E92" s="187">
        <f>AVERAGE(E89:E91)</f>
        <v>9.6319349484579053E-4</v>
      </c>
      <c r="F92" s="94" t="s">
        <v>11</v>
      </c>
      <c r="G92" s="188">
        <v>1329000</v>
      </c>
      <c r="H92" s="88"/>
      <c r="I92" s="88"/>
    </row>
    <row r="93" spans="1:9">
      <c r="A93" s="88"/>
      <c r="B93" s="88"/>
      <c r="C93" s="88"/>
      <c r="D93" s="88"/>
      <c r="E93" s="88"/>
      <c r="F93" s="88"/>
      <c r="G93" s="88"/>
      <c r="H93" s="88"/>
      <c r="I93" s="88"/>
    </row>
    <row r="94" spans="1:9">
      <c r="A94" s="88"/>
      <c r="B94" s="88"/>
      <c r="C94" s="88"/>
      <c r="D94" s="88"/>
      <c r="E94" s="88"/>
      <c r="F94" s="88"/>
      <c r="G94" s="88"/>
      <c r="H94" s="88"/>
      <c r="I94" s="88"/>
    </row>
    <row r="95" spans="1:9">
      <c r="A95" s="88"/>
      <c r="B95" s="88"/>
      <c r="C95" s="88"/>
      <c r="D95" s="88"/>
      <c r="E95" s="88"/>
      <c r="F95" s="88"/>
      <c r="G95" s="88"/>
      <c r="H95" s="88"/>
      <c r="I95" s="88"/>
    </row>
    <row r="96" spans="1:9">
      <c r="H96" s="88"/>
      <c r="I96" s="88"/>
    </row>
    <row r="97" spans="8:9">
      <c r="H97" s="88"/>
      <c r="I97" s="88"/>
    </row>
    <row r="98" spans="8:9">
      <c r="H98" s="88"/>
      <c r="I98" s="88"/>
    </row>
    <row r="99" spans="8:9">
      <c r="H99" s="88"/>
      <c r="I99" s="88"/>
    </row>
    <row r="100" spans="8:9">
      <c r="H100" s="88"/>
      <c r="I100" s="88"/>
    </row>
    <row r="101" spans="8:9">
      <c r="H101" s="88"/>
      <c r="I101" s="8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2C46-8EFB-784C-A65E-0D49447469D3}">
  <dimension ref="A2:J101"/>
  <sheetViews>
    <sheetView zoomScale="106" zoomScaleNormal="106" workbookViewId="0">
      <selection activeCell="E39" sqref="E39"/>
    </sheetView>
  </sheetViews>
  <sheetFormatPr baseColWidth="10" defaultRowHeight="14"/>
  <cols>
    <col min="1" max="1" width="32" style="89" bestFit="1" customWidth="1"/>
    <col min="2" max="2" width="26.5" style="89" bestFit="1" customWidth="1"/>
    <col min="3" max="3" width="10" style="89" bestFit="1" customWidth="1"/>
    <col min="4" max="4" width="20.5" style="89" bestFit="1" customWidth="1"/>
    <col min="5" max="5" width="23.5" style="89" bestFit="1" customWidth="1"/>
    <col min="6" max="6" width="21" style="89" bestFit="1" customWidth="1"/>
    <col min="7" max="7" width="19.1640625" style="89" bestFit="1" customWidth="1"/>
    <col min="8" max="16384" width="10.83203125" style="89"/>
  </cols>
  <sheetData>
    <row r="2" spans="1:10">
      <c r="A2" s="137" t="s">
        <v>57</v>
      </c>
      <c r="B2" s="138" t="s">
        <v>0</v>
      </c>
      <c r="C2" s="88"/>
      <c r="D2" s="88"/>
      <c r="E2" s="88"/>
      <c r="F2" s="88"/>
      <c r="G2" s="88"/>
      <c r="H2" s="88"/>
    </row>
    <row r="3" spans="1:10" ht="15" thickBot="1">
      <c r="A3" s="139"/>
      <c r="B3" s="88"/>
      <c r="C3" s="88"/>
      <c r="D3" s="88"/>
      <c r="E3" s="88"/>
      <c r="G3" s="88"/>
      <c r="H3" s="88"/>
    </row>
    <row r="4" spans="1:10">
      <c r="A4" s="137" t="s">
        <v>65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10">
      <c r="A5" s="88"/>
      <c r="B5" s="88"/>
      <c r="C5" s="88"/>
      <c r="D5" s="88"/>
      <c r="E5" s="88"/>
      <c r="F5" s="90">
        <v>4</v>
      </c>
      <c r="G5" s="141" t="s">
        <v>18</v>
      </c>
      <c r="H5" s="88"/>
    </row>
    <row r="6" spans="1:10">
      <c r="A6" s="88"/>
      <c r="B6" s="88"/>
      <c r="C6" s="88"/>
      <c r="D6" s="88"/>
      <c r="E6" s="88"/>
      <c r="F6" s="90">
        <v>5</v>
      </c>
      <c r="G6" s="141" t="s">
        <v>18</v>
      </c>
      <c r="H6" s="88"/>
    </row>
    <row r="7" spans="1:10" ht="15" thickBot="1">
      <c r="A7" s="88"/>
      <c r="B7" s="88"/>
      <c r="C7" s="88"/>
      <c r="D7" s="88"/>
      <c r="E7" s="88"/>
      <c r="F7" s="91">
        <v>6</v>
      </c>
      <c r="G7" s="142" t="s">
        <v>18</v>
      </c>
      <c r="H7" s="88"/>
    </row>
    <row r="8" spans="1:10">
      <c r="A8" s="88"/>
      <c r="B8" s="88"/>
      <c r="C8" s="88"/>
      <c r="D8" s="88"/>
      <c r="E8" s="88"/>
      <c r="F8" s="92"/>
      <c r="G8" s="92"/>
      <c r="H8" s="88"/>
    </row>
    <row r="9" spans="1:10">
      <c r="A9" s="88"/>
      <c r="B9" s="88"/>
      <c r="C9" s="88"/>
      <c r="D9" s="88"/>
      <c r="E9" s="88"/>
      <c r="F9" s="92"/>
      <c r="G9" s="92"/>
      <c r="H9" s="88"/>
    </row>
    <row r="10" spans="1:10">
      <c r="A10" s="88"/>
      <c r="B10" s="88"/>
      <c r="C10" s="88"/>
      <c r="D10" s="88"/>
      <c r="E10" s="88"/>
      <c r="F10" s="92"/>
      <c r="G10" s="92"/>
      <c r="H10" s="88"/>
    </row>
    <row r="11" spans="1:10">
      <c r="A11" s="88"/>
      <c r="B11" s="88"/>
      <c r="D11" s="88"/>
      <c r="E11" s="88"/>
      <c r="F11" s="88"/>
      <c r="G11" s="92"/>
      <c r="H11" s="88"/>
    </row>
    <row r="12" spans="1:10">
      <c r="D12" s="88"/>
      <c r="E12" s="88"/>
      <c r="F12" s="88"/>
      <c r="G12" s="92"/>
      <c r="H12" s="88"/>
    </row>
    <row r="13" spans="1:10" ht="15" thickBot="1">
      <c r="D13" s="88"/>
      <c r="E13" s="88"/>
      <c r="F13" s="88"/>
      <c r="G13" s="92"/>
      <c r="H13" s="88"/>
    </row>
    <row r="14" spans="1:10" ht="16">
      <c r="A14" s="206" t="s">
        <v>60</v>
      </c>
      <c r="B14" s="207"/>
      <c r="C14" s="144"/>
      <c r="D14" s="144"/>
      <c r="E14" s="145"/>
      <c r="F14" s="88"/>
      <c r="G14" s="92"/>
      <c r="H14" s="88"/>
    </row>
    <row r="15" spans="1:10">
      <c r="A15" s="202"/>
      <c r="B15" s="88"/>
      <c r="C15" s="146"/>
      <c r="D15" s="146"/>
      <c r="E15" s="147"/>
      <c r="F15" s="92"/>
      <c r="G15" s="88"/>
      <c r="H15" s="88"/>
    </row>
    <row r="16" spans="1:10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  <c r="J16" s="93"/>
    </row>
    <row r="17" spans="1:10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  <c r="J17" s="93"/>
    </row>
    <row r="18" spans="1:10">
      <c r="A18" s="149">
        <v>750</v>
      </c>
      <c r="B18" s="195" t="s">
        <v>16</v>
      </c>
      <c r="C18" s="146"/>
      <c r="D18" s="146"/>
      <c r="E18" s="147"/>
      <c r="F18" s="88"/>
      <c r="G18" s="88"/>
      <c r="H18" s="92"/>
      <c r="J18" s="93"/>
    </row>
    <row r="19" spans="1:10">
      <c r="A19" s="149">
        <v>500</v>
      </c>
      <c r="B19" s="195">
        <v>43521.96</v>
      </c>
      <c r="C19" s="146"/>
      <c r="D19" s="146"/>
      <c r="E19" s="147"/>
      <c r="F19" s="88"/>
      <c r="G19" s="88"/>
      <c r="H19" s="92"/>
      <c r="J19" s="93"/>
    </row>
    <row r="20" spans="1:10">
      <c r="A20" s="150">
        <v>250</v>
      </c>
      <c r="B20" s="192">
        <v>34788.726000000002</v>
      </c>
      <c r="C20" s="146"/>
      <c r="D20" s="146"/>
      <c r="E20" s="147"/>
      <c r="F20" s="88"/>
      <c r="G20" s="88"/>
      <c r="H20" s="92"/>
      <c r="J20" s="93"/>
    </row>
    <row r="21" spans="1:10">
      <c r="A21" s="150">
        <v>100</v>
      </c>
      <c r="B21" s="192">
        <v>16485.321</v>
      </c>
      <c r="C21" s="146"/>
      <c r="D21" s="146"/>
      <c r="E21" s="147"/>
      <c r="F21" s="88"/>
      <c r="G21" s="88"/>
      <c r="H21" s="92"/>
      <c r="J21" s="93"/>
    </row>
    <row r="22" spans="1:10">
      <c r="A22" s="150">
        <v>50</v>
      </c>
      <c r="B22" s="192">
        <v>5665.1959999999999</v>
      </c>
      <c r="C22" s="146"/>
      <c r="D22" s="146"/>
      <c r="E22" s="147"/>
      <c r="F22" s="88"/>
      <c r="G22" s="88"/>
      <c r="H22" s="92"/>
      <c r="J22" s="93"/>
    </row>
    <row r="23" spans="1:10">
      <c r="A23" s="150">
        <v>25</v>
      </c>
      <c r="B23" s="192">
        <v>2645.3049999999998</v>
      </c>
      <c r="C23" s="146"/>
      <c r="D23" s="146"/>
      <c r="E23" s="147"/>
      <c r="F23" s="88"/>
      <c r="G23" s="88"/>
      <c r="H23" s="92"/>
    </row>
    <row r="24" spans="1:10">
      <c r="A24" s="150">
        <v>10</v>
      </c>
      <c r="B24" s="192">
        <v>813.33500000000004</v>
      </c>
      <c r="C24" s="146"/>
      <c r="D24" s="146"/>
      <c r="E24" s="147"/>
      <c r="F24" s="88"/>
      <c r="G24" s="88"/>
      <c r="H24" s="92"/>
    </row>
    <row r="25" spans="1:10">
      <c r="A25" s="149">
        <v>5</v>
      </c>
      <c r="B25" s="195" t="s">
        <v>16</v>
      </c>
      <c r="C25" s="88"/>
      <c r="D25" s="146"/>
      <c r="E25" s="147"/>
      <c r="F25" s="88"/>
      <c r="G25" s="88"/>
      <c r="H25" s="88"/>
    </row>
    <row r="26" spans="1:10" ht="15" thickBot="1">
      <c r="A26" s="201"/>
      <c r="B26" s="153"/>
      <c r="C26" s="153"/>
      <c r="D26" s="154"/>
      <c r="E26" s="155"/>
      <c r="F26" s="88"/>
      <c r="G26" s="88"/>
      <c r="H26" s="88"/>
    </row>
    <row r="27" spans="1:10" ht="15" thickBot="1">
      <c r="A27" s="146"/>
      <c r="B27" s="146"/>
      <c r="C27" s="146"/>
      <c r="D27" s="146"/>
      <c r="E27" s="146"/>
      <c r="F27" s="146"/>
      <c r="G27" s="88"/>
      <c r="H27" s="88"/>
    </row>
    <row r="28" spans="1:10" ht="16">
      <c r="A28" s="206" t="s">
        <v>61</v>
      </c>
      <c r="B28" s="144"/>
      <c r="C28" s="144"/>
      <c r="D28" s="144"/>
      <c r="E28" s="144"/>
      <c r="F28" s="144"/>
      <c r="G28" s="208"/>
      <c r="H28" s="88"/>
    </row>
    <row r="29" spans="1:10" ht="15" thickBot="1">
      <c r="A29" s="233"/>
      <c r="E29" s="99"/>
      <c r="F29" s="99"/>
      <c r="G29" s="141"/>
      <c r="H29" s="88"/>
    </row>
    <row r="30" spans="1:10">
      <c r="A30" s="71" t="s">
        <v>31</v>
      </c>
      <c r="B30" s="121" t="s">
        <v>12</v>
      </c>
      <c r="C30" s="121" t="s">
        <v>13</v>
      </c>
      <c r="D30" s="122" t="s">
        <v>63</v>
      </c>
      <c r="E30" s="161"/>
      <c r="F30" s="99"/>
      <c r="G30" s="141"/>
      <c r="H30" s="88"/>
    </row>
    <row r="31" spans="1:10">
      <c r="A31" s="90">
        <v>4</v>
      </c>
      <c r="B31" s="163">
        <v>0.03</v>
      </c>
      <c r="C31" s="164">
        <v>410958</v>
      </c>
      <c r="D31" s="203">
        <v>16994.877</v>
      </c>
      <c r="E31" s="161"/>
      <c r="F31" s="99"/>
      <c r="G31" s="203"/>
      <c r="H31" s="88"/>
    </row>
    <row r="32" spans="1:10">
      <c r="A32" s="90">
        <v>5</v>
      </c>
      <c r="B32" s="163">
        <v>0.03</v>
      </c>
      <c r="C32" s="164">
        <v>410958</v>
      </c>
      <c r="D32" s="203">
        <v>14059.028</v>
      </c>
      <c r="E32" s="161"/>
      <c r="F32" s="99"/>
      <c r="G32" s="203"/>
      <c r="H32" s="88"/>
    </row>
    <row r="33" spans="1:8" ht="15" thickBot="1">
      <c r="A33" s="91">
        <v>6</v>
      </c>
      <c r="B33" s="166">
        <v>0.03</v>
      </c>
      <c r="C33" s="167">
        <v>410958</v>
      </c>
      <c r="D33" s="234">
        <v>8918.7729999999992</v>
      </c>
      <c r="E33" s="161"/>
      <c r="F33" s="99"/>
      <c r="G33" s="203"/>
      <c r="H33" s="88"/>
    </row>
    <row r="34" spans="1:8">
      <c r="A34" s="228"/>
      <c r="B34" s="193"/>
      <c r="C34" s="193"/>
      <c r="D34" s="193"/>
      <c r="E34" s="97"/>
      <c r="F34" s="97"/>
      <c r="G34" s="141"/>
    </row>
    <row r="35" spans="1:8" ht="17" thickBot="1">
      <c r="A35" s="241"/>
      <c r="B35" s="242"/>
      <c r="C35" s="242"/>
      <c r="D35" s="171"/>
      <c r="E35" s="171"/>
      <c r="F35" s="171"/>
      <c r="G35" s="172"/>
    </row>
    <row r="36" spans="1:8">
      <c r="A36" s="71" t="s">
        <v>31</v>
      </c>
      <c r="B36" s="107" t="s">
        <v>14</v>
      </c>
      <c r="C36" s="121" t="s">
        <v>13</v>
      </c>
      <c r="D36" s="95" t="s">
        <v>33</v>
      </c>
      <c r="E36" s="95" t="s">
        <v>34</v>
      </c>
      <c r="F36" s="243" t="s">
        <v>29</v>
      </c>
      <c r="G36" s="232"/>
    </row>
    <row r="37" spans="1:8">
      <c r="A37" s="90">
        <v>4</v>
      </c>
      <c r="B37" s="163">
        <f>(D31+434.42)/143.84</f>
        <v>121.17141963292546</v>
      </c>
      <c r="C37" s="164">
        <v>410958</v>
      </c>
      <c r="D37" s="174">
        <f>B37/C37</f>
        <v>2.9485110311254547E-4</v>
      </c>
      <c r="E37" s="97">
        <v>2.8230000000000002E-2</v>
      </c>
      <c r="F37" s="175">
        <v>17000</v>
      </c>
      <c r="G37" s="173"/>
    </row>
    <row r="38" spans="1:8">
      <c r="A38" s="90">
        <v>5</v>
      </c>
      <c r="B38" s="163">
        <f t="shared" ref="B38:B39" si="0">(D32+434.42)/143.84</f>
        <v>100.76090100111234</v>
      </c>
      <c r="C38" s="164">
        <v>410958</v>
      </c>
      <c r="D38" s="174">
        <f>B38/C38</f>
        <v>2.4518539851058345E-4</v>
      </c>
      <c r="E38" s="97">
        <v>2.4340000000000001E-2</v>
      </c>
      <c r="F38" s="175">
        <v>14650</v>
      </c>
      <c r="G38" s="173"/>
    </row>
    <row r="39" spans="1:8">
      <c r="A39" s="90">
        <v>6</v>
      </c>
      <c r="B39" s="163">
        <f t="shared" si="0"/>
        <v>65.024979143492757</v>
      </c>
      <c r="C39" s="164">
        <v>410958</v>
      </c>
      <c r="D39" s="174">
        <f>B39/C39</f>
        <v>1.5822779735031987E-4</v>
      </c>
      <c r="E39" s="97">
        <v>1.5570000000000001E-2</v>
      </c>
      <c r="F39" s="175">
        <v>9379</v>
      </c>
      <c r="G39" s="173"/>
    </row>
    <row r="40" spans="1:8" ht="15" thickBot="1">
      <c r="A40" s="186"/>
      <c r="B40" s="176"/>
      <c r="C40" s="176"/>
      <c r="D40" s="176"/>
      <c r="E40" s="176"/>
      <c r="F40" s="177">
        <f>AVERAGE(F37:F39)</f>
        <v>13676.333333333334</v>
      </c>
      <c r="G40" s="178" t="s">
        <v>15</v>
      </c>
      <c r="H40" s="88"/>
    </row>
    <row r="41" spans="1:8">
      <c r="A41" s="146"/>
      <c r="B41" s="88"/>
      <c r="C41" s="88"/>
      <c r="D41" s="88"/>
      <c r="E41" s="88"/>
      <c r="F41" s="139"/>
      <c r="G41" s="181"/>
    </row>
    <row r="42" spans="1:8">
      <c r="A42" s="146"/>
      <c r="B42" s="146"/>
      <c r="C42" s="146"/>
      <c r="D42" s="146"/>
      <c r="E42" s="146"/>
      <c r="F42" s="146"/>
      <c r="G42" s="146"/>
    </row>
    <row r="43" spans="1:8">
      <c r="A43" s="146"/>
      <c r="B43" s="146"/>
      <c r="C43" s="146"/>
      <c r="D43" s="146"/>
      <c r="E43" s="146"/>
      <c r="F43" s="146"/>
      <c r="G43" s="146"/>
    </row>
    <row r="44" spans="1:8">
      <c r="A44" s="146"/>
      <c r="B44" s="146"/>
      <c r="C44" s="146"/>
      <c r="D44" s="146"/>
      <c r="E44" s="146"/>
      <c r="F44" s="146"/>
      <c r="G44" s="146"/>
    </row>
    <row r="45" spans="1:8">
      <c r="A45" s="146"/>
      <c r="B45" s="146"/>
      <c r="C45" s="146"/>
      <c r="D45" s="146"/>
      <c r="E45" s="146"/>
      <c r="F45" s="146"/>
      <c r="G45" s="146"/>
    </row>
    <row r="77" spans="1:8">
      <c r="A77" s="88"/>
      <c r="B77" s="88"/>
      <c r="C77" s="88"/>
      <c r="D77" s="88"/>
      <c r="E77" s="88"/>
      <c r="F77" s="88"/>
    </row>
    <row r="78" spans="1:8">
      <c r="A78" s="88"/>
      <c r="B78" s="88"/>
      <c r="C78" s="88"/>
      <c r="D78" s="88"/>
      <c r="E78" s="88"/>
      <c r="F78" s="88"/>
    </row>
    <row r="79" spans="1:8">
      <c r="A79" s="88"/>
      <c r="B79" s="88"/>
      <c r="C79" s="88"/>
      <c r="D79" s="88"/>
      <c r="E79" s="88"/>
      <c r="F79" s="88"/>
      <c r="G79" s="88"/>
      <c r="H79" s="88"/>
    </row>
    <row r="80" spans="1:8">
      <c r="A80" s="88"/>
      <c r="B80" s="88"/>
      <c r="C80" s="88"/>
      <c r="D80" s="88"/>
      <c r="E80" s="88"/>
      <c r="F80" s="88"/>
      <c r="G80" s="88"/>
      <c r="H80" s="88"/>
    </row>
    <row r="81" spans="1:8">
      <c r="A81" s="88"/>
      <c r="B81" s="88"/>
      <c r="C81" s="88"/>
      <c r="D81" s="88"/>
      <c r="E81" s="88"/>
      <c r="F81" s="88"/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 ht="15" thickBot="1">
      <c r="A85" s="88"/>
      <c r="B85" s="88"/>
      <c r="C85" s="88"/>
      <c r="D85" s="88"/>
      <c r="E85" s="88"/>
      <c r="F85" s="88"/>
      <c r="G85" s="88"/>
      <c r="H85" s="88"/>
    </row>
    <row r="86" spans="1:8" ht="15" thickBot="1">
      <c r="A86" s="182" t="s">
        <v>8</v>
      </c>
      <c r="B86" s="95"/>
      <c r="C86" s="95"/>
      <c r="D86" s="95"/>
      <c r="E86" s="95"/>
      <c r="F86" s="95"/>
      <c r="G86" s="88"/>
      <c r="H86" s="88"/>
    </row>
    <row r="87" spans="1:8">
      <c r="A87" s="183" t="s">
        <v>9</v>
      </c>
      <c r="B87" s="95" t="s">
        <v>1</v>
      </c>
      <c r="C87" s="95" t="s">
        <v>2</v>
      </c>
      <c r="D87" s="95" t="s">
        <v>3</v>
      </c>
      <c r="E87" s="95" t="s">
        <v>4</v>
      </c>
      <c r="F87" s="95" t="s">
        <v>5</v>
      </c>
      <c r="G87" s="88"/>
      <c r="H87" s="88"/>
    </row>
    <row r="88" spans="1:8">
      <c r="A88" s="184">
        <f>(E65+1543.2)/56.973</f>
        <v>27.086514664841243</v>
      </c>
      <c r="B88" s="163">
        <f>A88*15.18</f>
        <v>411.17329261229008</v>
      </c>
      <c r="C88" s="163">
        <v>15.56546</v>
      </c>
      <c r="D88" s="163"/>
      <c r="E88" s="97"/>
      <c r="F88" s="96" t="s">
        <v>10</v>
      </c>
      <c r="G88" s="88"/>
      <c r="H88" s="88"/>
    </row>
    <row r="89" spans="1:8">
      <c r="A89" s="184">
        <f>(E66+1543.2)/56.973</f>
        <v>27.086514664841243</v>
      </c>
      <c r="B89" s="163"/>
      <c r="C89" s="163">
        <f>A89/1000</f>
        <v>2.7086514664841244E-2</v>
      </c>
      <c r="D89" s="97">
        <v>16404.25</v>
      </c>
      <c r="E89" s="97">
        <f>A89/D89</f>
        <v>1.6511888483070694E-3</v>
      </c>
      <c r="F89" s="97"/>
      <c r="G89" s="88"/>
      <c r="H89" s="88"/>
    </row>
    <row r="90" spans="1:8">
      <c r="A90" s="184">
        <f>(E67+1543.2)/56.973</f>
        <v>27.086514664841243</v>
      </c>
      <c r="B90" s="163"/>
      <c r="C90" s="163">
        <f>A90/1000</f>
        <v>2.7086514664841244E-2</v>
      </c>
      <c r="D90" s="97">
        <v>32808.5</v>
      </c>
      <c r="E90" s="97">
        <f>A90/D90</f>
        <v>8.2559442415353469E-4</v>
      </c>
      <c r="F90" s="97"/>
      <c r="G90" s="88"/>
      <c r="H90" s="88"/>
    </row>
    <row r="91" spans="1:8">
      <c r="A91" s="184">
        <f>(E68+1543.2)/56.973</f>
        <v>27.086514664841243</v>
      </c>
      <c r="B91" s="163"/>
      <c r="C91" s="163">
        <f>A91/1000</f>
        <v>2.7086514664841244E-2</v>
      </c>
      <c r="D91" s="97">
        <v>65617</v>
      </c>
      <c r="E91" s="97">
        <f>A91/D91</f>
        <v>4.1279721207676735E-4</v>
      </c>
      <c r="F91" s="97"/>
      <c r="G91" s="88"/>
      <c r="H91" s="88"/>
    </row>
    <row r="92" spans="1:8" ht="15" thickBot="1">
      <c r="A92" s="186"/>
      <c r="B92" s="176"/>
      <c r="C92" s="176"/>
      <c r="D92" s="176"/>
      <c r="E92" s="187">
        <f>AVERAGE(E89:E91)</f>
        <v>9.6319349484579053E-4</v>
      </c>
      <c r="F92" s="94" t="s">
        <v>11</v>
      </c>
      <c r="G92" s="88"/>
      <c r="H92" s="88"/>
    </row>
    <row r="93" spans="1:8">
      <c r="A93" s="88"/>
      <c r="B93" s="88"/>
      <c r="C93" s="88"/>
      <c r="D93" s="88"/>
      <c r="E93" s="88"/>
      <c r="F93" s="88"/>
      <c r="G93" s="88"/>
      <c r="H93" s="88"/>
    </row>
    <row r="94" spans="1:8">
      <c r="A94" s="88"/>
      <c r="B94" s="88"/>
      <c r="C94" s="88"/>
      <c r="D94" s="88"/>
      <c r="E94" s="88"/>
      <c r="F94" s="88"/>
      <c r="G94" s="88"/>
      <c r="H94" s="88"/>
    </row>
    <row r="95" spans="1:8">
      <c r="A95" s="88"/>
      <c r="B95" s="88"/>
      <c r="C95" s="88"/>
      <c r="D95" s="88"/>
      <c r="E95" s="88"/>
      <c r="F95" s="88"/>
      <c r="G95" s="88"/>
      <c r="H95" s="88"/>
    </row>
    <row r="96" spans="1:8">
      <c r="G96" s="88"/>
      <c r="H96" s="88"/>
    </row>
    <row r="97" spans="7:8">
      <c r="G97" s="88"/>
      <c r="H97" s="88"/>
    </row>
    <row r="98" spans="7:8">
      <c r="G98" s="88"/>
      <c r="H98" s="88"/>
    </row>
    <row r="99" spans="7:8">
      <c r="G99" s="88"/>
      <c r="H99" s="88"/>
    </row>
    <row r="100" spans="7:8">
      <c r="G100" s="88"/>
      <c r="H100" s="88"/>
    </row>
    <row r="101" spans="7:8">
      <c r="G101" s="88"/>
      <c r="H101" s="8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9EC-7C38-C940-840D-307F6B7B48FE}">
  <dimension ref="A2:J100"/>
  <sheetViews>
    <sheetView zoomScale="106" zoomScaleNormal="106" workbookViewId="0">
      <selection activeCell="E38" sqref="E38"/>
    </sheetView>
  </sheetViews>
  <sheetFormatPr baseColWidth="10" defaultRowHeight="14"/>
  <cols>
    <col min="1" max="1" width="32" style="89" bestFit="1" customWidth="1"/>
    <col min="2" max="2" width="26.5" style="89" bestFit="1" customWidth="1"/>
    <col min="3" max="3" width="10" style="89" bestFit="1" customWidth="1"/>
    <col min="4" max="4" width="19.6640625" style="89" bestFit="1" customWidth="1"/>
    <col min="5" max="5" width="23.5" style="89" bestFit="1" customWidth="1"/>
    <col min="6" max="6" width="21" style="89" bestFit="1" customWidth="1"/>
    <col min="7" max="7" width="19.1640625" style="89" bestFit="1" customWidth="1"/>
    <col min="8" max="16384" width="10.83203125" style="89"/>
  </cols>
  <sheetData>
    <row r="2" spans="1:10">
      <c r="A2" s="137" t="s">
        <v>57</v>
      </c>
      <c r="B2" s="138" t="s">
        <v>0</v>
      </c>
      <c r="C2" s="88"/>
      <c r="D2" s="88"/>
      <c r="E2" s="88"/>
      <c r="F2" s="88"/>
      <c r="G2" s="88"/>
      <c r="H2" s="88"/>
    </row>
    <row r="3" spans="1:10" ht="15" thickBot="1">
      <c r="A3" s="139"/>
      <c r="B3" s="88"/>
      <c r="C3" s="88"/>
      <c r="D3" s="88"/>
      <c r="E3" s="88"/>
      <c r="G3" s="88"/>
      <c r="H3" s="88"/>
    </row>
    <row r="4" spans="1:10">
      <c r="A4" s="137" t="s">
        <v>65</v>
      </c>
      <c r="B4" s="88"/>
      <c r="C4" s="88"/>
      <c r="D4" s="88"/>
      <c r="E4" s="88"/>
      <c r="F4" s="98" t="s">
        <v>31</v>
      </c>
      <c r="G4" s="140" t="s">
        <v>58</v>
      </c>
      <c r="H4" s="88"/>
    </row>
    <row r="5" spans="1:10">
      <c r="A5" s="88"/>
      <c r="B5" s="88"/>
      <c r="C5" s="88"/>
      <c r="D5" s="88"/>
      <c r="E5" s="88"/>
      <c r="F5" s="90">
        <v>4</v>
      </c>
      <c r="G5" s="141" t="s">
        <v>21</v>
      </c>
      <c r="H5" s="88"/>
    </row>
    <row r="6" spans="1:10" ht="15" thickBot="1">
      <c r="A6" s="88"/>
      <c r="B6" s="88"/>
      <c r="C6" s="88"/>
      <c r="D6" s="88"/>
      <c r="E6" s="88"/>
      <c r="F6" s="91">
        <v>5</v>
      </c>
      <c r="G6" s="142" t="s">
        <v>21</v>
      </c>
      <c r="H6" s="88"/>
    </row>
    <row r="7" spans="1:10">
      <c r="A7" s="88"/>
      <c r="B7" s="88"/>
      <c r="C7" s="88"/>
      <c r="D7" s="88"/>
      <c r="E7" s="88"/>
      <c r="F7" s="200"/>
      <c r="G7" s="88"/>
      <c r="H7" s="88"/>
    </row>
    <row r="8" spans="1:10">
      <c r="A8" s="88"/>
      <c r="B8" s="88"/>
      <c r="C8" s="88"/>
      <c r="D8" s="88"/>
      <c r="E8" s="88"/>
      <c r="F8" s="92"/>
      <c r="G8" s="92"/>
      <c r="H8" s="88"/>
    </row>
    <row r="9" spans="1:10">
      <c r="A9" s="88"/>
      <c r="B9" s="88"/>
      <c r="C9" s="88"/>
      <c r="D9" s="88"/>
      <c r="E9" s="88"/>
      <c r="F9" s="92"/>
      <c r="G9" s="92"/>
      <c r="H9" s="88"/>
    </row>
    <row r="10" spans="1:10">
      <c r="A10" s="88"/>
      <c r="B10" s="88"/>
      <c r="C10" s="88"/>
      <c r="D10" s="88"/>
      <c r="E10" s="88"/>
      <c r="F10" s="92"/>
      <c r="G10" s="92"/>
      <c r="H10" s="88"/>
    </row>
    <row r="11" spans="1:10">
      <c r="A11" s="88"/>
      <c r="B11" s="88"/>
      <c r="D11" s="88"/>
      <c r="E11" s="88"/>
      <c r="F11" s="88"/>
      <c r="G11" s="92"/>
      <c r="H11" s="88"/>
    </row>
    <row r="12" spans="1:10">
      <c r="A12" s="88"/>
      <c r="D12" s="88"/>
      <c r="E12" s="88"/>
      <c r="F12" s="88"/>
      <c r="G12" s="92"/>
      <c r="H12" s="88"/>
    </row>
    <row r="13" spans="1:10">
      <c r="A13" s="88"/>
      <c r="D13" s="88"/>
      <c r="E13" s="88"/>
      <c r="F13" s="88"/>
      <c r="G13" s="92"/>
      <c r="H13" s="88"/>
    </row>
    <row r="14" spans="1:10" ht="15" thickBot="1">
      <c r="A14" s="88"/>
      <c r="B14" s="146"/>
      <c r="C14" s="146"/>
      <c r="D14" s="146"/>
      <c r="E14" s="146"/>
      <c r="F14" s="88"/>
      <c r="G14" s="92"/>
      <c r="H14" s="88"/>
    </row>
    <row r="15" spans="1:10" ht="16">
      <c r="A15" s="206" t="s">
        <v>60</v>
      </c>
      <c r="B15" s="207"/>
      <c r="C15" s="144"/>
      <c r="D15" s="144"/>
      <c r="E15" s="145"/>
      <c r="F15" s="92"/>
      <c r="G15" s="88"/>
      <c r="H15" s="88"/>
    </row>
    <row r="16" spans="1:10">
      <c r="A16" s="202"/>
      <c r="B16" s="88"/>
      <c r="C16" s="146"/>
      <c r="D16" s="146"/>
      <c r="E16" s="147"/>
      <c r="F16" s="88"/>
      <c r="G16" s="88"/>
      <c r="H16" s="88"/>
      <c r="J16" s="93"/>
    </row>
    <row r="17" spans="1:10">
      <c r="A17" s="110" t="s">
        <v>22</v>
      </c>
      <c r="B17" s="96" t="s">
        <v>62</v>
      </c>
      <c r="C17" s="146"/>
      <c r="D17" s="146"/>
      <c r="E17" s="147"/>
      <c r="F17" s="92"/>
      <c r="G17" s="88"/>
      <c r="H17" s="92"/>
      <c r="J17" s="93"/>
    </row>
    <row r="18" spans="1:10">
      <c r="A18" s="148">
        <v>1000</v>
      </c>
      <c r="B18" s="120" t="s">
        <v>16</v>
      </c>
      <c r="C18" s="146"/>
      <c r="D18" s="146"/>
      <c r="E18" s="147"/>
      <c r="F18" s="88"/>
      <c r="G18" s="88"/>
      <c r="H18" s="92"/>
      <c r="J18" s="93"/>
    </row>
    <row r="19" spans="1:10">
      <c r="A19" s="149">
        <v>750</v>
      </c>
      <c r="B19" s="195" t="s">
        <v>16</v>
      </c>
      <c r="C19" s="146"/>
      <c r="D19" s="146"/>
      <c r="E19" s="147"/>
      <c r="F19" s="88"/>
      <c r="G19" s="88"/>
      <c r="H19" s="92"/>
      <c r="J19" s="93"/>
    </row>
    <row r="20" spans="1:10">
      <c r="A20" s="149">
        <v>500</v>
      </c>
      <c r="B20" s="195">
        <v>31978.827000000001</v>
      </c>
      <c r="C20" s="146"/>
      <c r="D20" s="146"/>
      <c r="E20" s="147"/>
      <c r="F20" s="88"/>
      <c r="G20" s="88"/>
      <c r="H20" s="92"/>
      <c r="J20" s="93"/>
    </row>
    <row r="21" spans="1:10">
      <c r="A21" s="150">
        <v>250</v>
      </c>
      <c r="B21" s="192">
        <v>27573.261999999999</v>
      </c>
      <c r="C21" s="146"/>
      <c r="D21" s="146"/>
      <c r="E21" s="147"/>
      <c r="F21" s="88"/>
      <c r="G21" s="88"/>
      <c r="H21" s="92"/>
      <c r="J21" s="93"/>
    </row>
    <row r="22" spans="1:10">
      <c r="A22" s="150">
        <v>100</v>
      </c>
      <c r="B22" s="192">
        <v>10392.621999999999</v>
      </c>
      <c r="C22" s="146"/>
      <c r="D22" s="146"/>
      <c r="E22" s="147"/>
      <c r="F22" s="88"/>
      <c r="G22" s="88"/>
      <c r="H22" s="92"/>
      <c r="J22" s="93"/>
    </row>
    <row r="23" spans="1:10">
      <c r="A23" s="150">
        <v>50</v>
      </c>
      <c r="B23" s="192">
        <v>3627.2959999999998</v>
      </c>
      <c r="C23" s="146"/>
      <c r="D23" s="146"/>
      <c r="E23" s="147"/>
      <c r="F23" s="88"/>
      <c r="G23" s="88"/>
      <c r="H23" s="92"/>
    </row>
    <row r="24" spans="1:10">
      <c r="A24" s="150">
        <v>25</v>
      </c>
      <c r="B24" s="192">
        <v>1290.3050000000001</v>
      </c>
      <c r="C24" s="146"/>
      <c r="D24" s="146"/>
      <c r="E24" s="147"/>
      <c r="F24" s="88"/>
      <c r="G24" s="88"/>
      <c r="H24" s="92"/>
    </row>
    <row r="25" spans="1:10">
      <c r="A25" s="150">
        <v>10</v>
      </c>
      <c r="B25" s="192">
        <v>329.435</v>
      </c>
      <c r="C25" s="88"/>
      <c r="D25" s="146"/>
      <c r="E25" s="147"/>
      <c r="F25" s="88"/>
      <c r="G25" s="88"/>
      <c r="H25" s="88"/>
    </row>
    <row r="26" spans="1:10">
      <c r="A26" s="150">
        <v>5</v>
      </c>
      <c r="B26" s="192">
        <v>133.364</v>
      </c>
      <c r="C26" s="88"/>
      <c r="D26" s="146"/>
      <c r="E26" s="147"/>
      <c r="F26" s="88"/>
      <c r="G26" s="88"/>
      <c r="H26" s="88"/>
    </row>
    <row r="27" spans="1:10">
      <c r="A27" s="202"/>
      <c r="B27" s="146"/>
      <c r="C27" s="146"/>
      <c r="D27" s="146"/>
      <c r="E27" s="147"/>
      <c r="F27" s="146"/>
      <c r="G27" s="88"/>
      <c r="H27" s="88"/>
    </row>
    <row r="28" spans="1:10" ht="15" thickBot="1">
      <c r="A28" s="201"/>
      <c r="B28" s="154"/>
      <c r="C28" s="154"/>
      <c r="D28" s="154"/>
      <c r="E28" s="155"/>
      <c r="F28" s="146"/>
      <c r="G28" s="88"/>
      <c r="H28" s="88"/>
    </row>
    <row r="29" spans="1:10" ht="15" thickBot="1">
      <c r="H29" s="88"/>
    </row>
    <row r="30" spans="1:10" ht="17" thickBot="1">
      <c r="A30" s="206" t="s">
        <v>61</v>
      </c>
      <c r="B30" s="144"/>
      <c r="C30" s="144"/>
      <c r="D30" s="144"/>
      <c r="E30" s="144"/>
      <c r="F30" s="144"/>
      <c r="G30" s="208"/>
      <c r="H30" s="88"/>
    </row>
    <row r="31" spans="1:10">
      <c r="A31" s="245"/>
      <c r="B31" s="121" t="s">
        <v>12</v>
      </c>
      <c r="C31" s="121" t="s">
        <v>13</v>
      </c>
      <c r="D31" s="122" t="s">
        <v>63</v>
      </c>
      <c r="E31" s="161"/>
      <c r="F31" s="99"/>
      <c r="G31" s="141"/>
      <c r="H31" s="88"/>
    </row>
    <row r="32" spans="1:10">
      <c r="A32" s="114" t="s">
        <v>31</v>
      </c>
      <c r="B32" s="97"/>
      <c r="C32" s="97"/>
      <c r="D32" s="162"/>
      <c r="E32" s="161"/>
      <c r="F32" s="99"/>
      <c r="G32" s="141"/>
      <c r="H32" s="88"/>
    </row>
    <row r="33" spans="1:8">
      <c r="A33" s="90">
        <v>4</v>
      </c>
      <c r="B33" s="163">
        <v>0.05</v>
      </c>
      <c r="C33" s="164">
        <v>684930</v>
      </c>
      <c r="D33" s="203">
        <v>15413.785</v>
      </c>
      <c r="E33" s="161"/>
      <c r="F33" s="99"/>
      <c r="G33" s="203"/>
      <c r="H33" s="88"/>
    </row>
    <row r="34" spans="1:8" ht="15" thickBot="1">
      <c r="A34" s="91">
        <v>5</v>
      </c>
      <c r="B34" s="166">
        <v>0.05</v>
      </c>
      <c r="C34" s="167">
        <v>684930</v>
      </c>
      <c r="D34" s="234">
        <v>15052.078</v>
      </c>
      <c r="E34" s="161"/>
      <c r="F34" s="99"/>
      <c r="G34" s="203"/>
    </row>
    <row r="35" spans="1:8" ht="15" thickBot="1">
      <c r="A35" s="169"/>
      <c r="B35" s="237"/>
      <c r="C35" s="238"/>
      <c r="D35" s="239"/>
      <c r="E35" s="230"/>
      <c r="F35" s="230"/>
      <c r="G35" s="240"/>
    </row>
    <row r="36" spans="1:8">
      <c r="A36" s="98" t="s">
        <v>31</v>
      </c>
      <c r="B36" s="107" t="s">
        <v>14</v>
      </c>
      <c r="C36" s="121" t="s">
        <v>13</v>
      </c>
      <c r="D36" s="95" t="s">
        <v>33</v>
      </c>
      <c r="E36" s="95" t="s">
        <v>34</v>
      </c>
      <c r="F36" s="243" t="s">
        <v>29</v>
      </c>
      <c r="G36" s="232"/>
    </row>
    <row r="37" spans="1:8">
      <c r="A37" s="90">
        <v>4</v>
      </c>
      <c r="B37" s="163">
        <f>(D33+1159.8)/114.33</f>
        <v>144.96269570541415</v>
      </c>
      <c r="C37" s="164">
        <v>684930</v>
      </c>
      <c r="D37" s="174">
        <f>B37/C37</f>
        <v>2.1164600135110763E-4</v>
      </c>
      <c r="E37" s="97">
        <v>2.044E-2</v>
      </c>
      <c r="F37" s="175">
        <v>12310</v>
      </c>
      <c r="G37" s="173"/>
    </row>
    <row r="38" spans="1:8">
      <c r="A38" s="90">
        <v>5</v>
      </c>
      <c r="B38" s="163">
        <f>(D34+1159.8)/114.33</f>
        <v>141.79898539316014</v>
      </c>
      <c r="C38" s="164">
        <v>684930</v>
      </c>
      <c r="D38" s="174">
        <f>B38/C38</f>
        <v>2.070269741333569E-4</v>
      </c>
      <c r="E38" s="97">
        <v>2.044E-2</v>
      </c>
      <c r="F38" s="175">
        <v>12310</v>
      </c>
      <c r="G38" s="173"/>
    </row>
    <row r="39" spans="1:8">
      <c r="A39" s="149"/>
      <c r="B39" s="163"/>
      <c r="C39" s="164"/>
      <c r="D39" s="174"/>
      <c r="E39" s="97"/>
      <c r="F39" s="175"/>
      <c r="G39" s="173"/>
      <c r="H39" s="88"/>
    </row>
    <row r="40" spans="1:8" ht="15" thickBot="1">
      <c r="A40" s="204"/>
      <c r="B40" s="176"/>
      <c r="C40" s="176"/>
      <c r="D40" s="176"/>
      <c r="E40" s="176"/>
      <c r="F40" s="177">
        <f>AVERAGE(F37:F39)</f>
        <v>12310</v>
      </c>
      <c r="G40" s="178" t="s">
        <v>15</v>
      </c>
    </row>
    <row r="41" spans="1:8">
      <c r="A41" s="146"/>
      <c r="B41" s="88"/>
      <c r="C41" s="88"/>
      <c r="D41" s="88"/>
      <c r="E41" s="88"/>
      <c r="F41" s="139"/>
      <c r="G41" s="181"/>
    </row>
    <row r="76" spans="1:8">
      <c r="A76" s="88"/>
      <c r="B76" s="88"/>
      <c r="C76" s="88"/>
      <c r="D76" s="88"/>
      <c r="E76" s="88"/>
      <c r="F76" s="88"/>
    </row>
    <row r="77" spans="1:8">
      <c r="A77" s="88"/>
      <c r="B77" s="88"/>
      <c r="C77" s="88"/>
      <c r="D77" s="88"/>
      <c r="E77" s="88"/>
      <c r="F77" s="88"/>
    </row>
    <row r="78" spans="1:8">
      <c r="A78" s="88"/>
      <c r="B78" s="88"/>
      <c r="C78" s="88"/>
      <c r="D78" s="88"/>
      <c r="E78" s="88"/>
      <c r="F78" s="88"/>
      <c r="G78" s="88"/>
      <c r="H78" s="88"/>
    </row>
    <row r="79" spans="1:8">
      <c r="A79" s="88"/>
      <c r="B79" s="88"/>
      <c r="C79" s="88"/>
      <c r="D79" s="88"/>
      <c r="E79" s="88"/>
      <c r="F79" s="88"/>
      <c r="G79" s="88"/>
      <c r="H79" s="88"/>
    </row>
    <row r="80" spans="1:8">
      <c r="A80" s="88"/>
      <c r="B80" s="88"/>
      <c r="C80" s="88"/>
      <c r="D80" s="88"/>
      <c r="E80" s="88"/>
      <c r="F80" s="88"/>
      <c r="G80" s="88"/>
      <c r="H80" s="88"/>
    </row>
    <row r="81" spans="1:8">
      <c r="A81" s="88"/>
      <c r="B81" s="88"/>
      <c r="C81" s="88"/>
      <c r="D81" s="88"/>
      <c r="E81" s="88"/>
      <c r="F81" s="88"/>
      <c r="G81" s="88"/>
      <c r="H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 ht="15" thickBot="1">
      <c r="A84" s="88"/>
      <c r="B84" s="88"/>
      <c r="C84" s="88"/>
      <c r="D84" s="88"/>
      <c r="E84" s="88"/>
      <c r="F84" s="88"/>
      <c r="G84" s="88"/>
      <c r="H84" s="88"/>
    </row>
    <row r="85" spans="1:8" ht="15" thickBot="1">
      <c r="A85" s="182" t="s">
        <v>8</v>
      </c>
      <c r="B85" s="95"/>
      <c r="C85" s="95"/>
      <c r="D85" s="95"/>
      <c r="E85" s="95"/>
      <c r="F85" s="95"/>
      <c r="G85" s="88"/>
      <c r="H85" s="88"/>
    </row>
    <row r="86" spans="1:8">
      <c r="A86" s="183" t="s">
        <v>9</v>
      </c>
      <c r="B86" s="95" t="s">
        <v>1</v>
      </c>
      <c r="C86" s="95" t="s">
        <v>2</v>
      </c>
      <c r="D86" s="95" t="s">
        <v>3</v>
      </c>
      <c r="E86" s="95" t="s">
        <v>4</v>
      </c>
      <c r="F86" s="95" t="s">
        <v>5</v>
      </c>
      <c r="G86" s="88"/>
      <c r="H86" s="88"/>
    </row>
    <row r="87" spans="1:8">
      <c r="A87" s="184">
        <f>(E64+1543.2)/56.973</f>
        <v>27.086514664841243</v>
      </c>
      <c r="B87" s="163">
        <f>A87*15.18</f>
        <v>411.17329261229008</v>
      </c>
      <c r="C87" s="163">
        <v>15.56546</v>
      </c>
      <c r="D87" s="163"/>
      <c r="E87" s="97"/>
      <c r="F87" s="96" t="s">
        <v>10</v>
      </c>
      <c r="G87" s="88"/>
      <c r="H87" s="88"/>
    </row>
    <row r="88" spans="1:8">
      <c r="A88" s="184">
        <f>(E65+1543.2)/56.973</f>
        <v>27.086514664841243</v>
      </c>
      <c r="B88" s="163"/>
      <c r="C88" s="163">
        <f>A88/1000</f>
        <v>2.7086514664841244E-2</v>
      </c>
      <c r="D88" s="97">
        <v>16404.25</v>
      </c>
      <c r="E88" s="97">
        <f>A88/D88</f>
        <v>1.6511888483070694E-3</v>
      </c>
      <c r="F88" s="97"/>
      <c r="G88" s="88"/>
      <c r="H88" s="88"/>
    </row>
    <row r="89" spans="1:8">
      <c r="A89" s="184">
        <f>(E66+1543.2)/56.973</f>
        <v>27.086514664841243</v>
      </c>
      <c r="B89" s="163"/>
      <c r="C89" s="163">
        <f>A89/1000</f>
        <v>2.7086514664841244E-2</v>
      </c>
      <c r="D89" s="97">
        <v>32808.5</v>
      </c>
      <c r="E89" s="97">
        <f>A89/D89</f>
        <v>8.2559442415353469E-4</v>
      </c>
      <c r="F89" s="97"/>
      <c r="G89" s="88"/>
      <c r="H89" s="88"/>
    </row>
    <row r="90" spans="1:8">
      <c r="A90" s="184">
        <f>(E67+1543.2)/56.973</f>
        <v>27.086514664841243</v>
      </c>
      <c r="B90" s="163"/>
      <c r="C90" s="163">
        <f>A90/1000</f>
        <v>2.7086514664841244E-2</v>
      </c>
      <c r="D90" s="97">
        <v>65617</v>
      </c>
      <c r="E90" s="97">
        <f>A90/D90</f>
        <v>4.1279721207676735E-4</v>
      </c>
      <c r="F90" s="97"/>
      <c r="G90" s="88"/>
      <c r="H90" s="88"/>
    </row>
    <row r="91" spans="1:8" ht="15" thickBot="1">
      <c r="A91" s="186"/>
      <c r="B91" s="176"/>
      <c r="C91" s="176"/>
      <c r="D91" s="176"/>
      <c r="E91" s="187">
        <f>AVERAGE(E88:E90)</f>
        <v>9.6319349484579053E-4</v>
      </c>
      <c r="F91" s="94" t="s">
        <v>11</v>
      </c>
      <c r="G91" s="88"/>
      <c r="H91" s="88"/>
    </row>
    <row r="92" spans="1:8">
      <c r="A92" s="88"/>
      <c r="B92" s="88"/>
      <c r="C92" s="88"/>
      <c r="D92" s="88"/>
      <c r="E92" s="88"/>
      <c r="F92" s="88"/>
      <c r="G92" s="88"/>
      <c r="H92" s="88"/>
    </row>
    <row r="93" spans="1:8">
      <c r="A93" s="88"/>
      <c r="B93" s="88"/>
      <c r="C93" s="88"/>
      <c r="D93" s="88"/>
      <c r="E93" s="88"/>
      <c r="F93" s="88"/>
      <c r="G93" s="88"/>
      <c r="H93" s="88"/>
    </row>
    <row r="94" spans="1:8">
      <c r="A94" s="88"/>
      <c r="B94" s="88"/>
      <c r="C94" s="88"/>
      <c r="D94" s="88"/>
      <c r="E94" s="88"/>
      <c r="F94" s="88"/>
      <c r="G94" s="88"/>
      <c r="H94" s="88"/>
    </row>
    <row r="95" spans="1:8">
      <c r="G95" s="88"/>
      <c r="H95" s="88"/>
    </row>
    <row r="96" spans="1:8">
      <c r="G96" s="88"/>
      <c r="H96" s="88"/>
    </row>
    <row r="97" spans="7:8">
      <c r="G97" s="88"/>
      <c r="H97" s="88"/>
    </row>
    <row r="98" spans="7:8">
      <c r="G98" s="88"/>
      <c r="H98" s="88"/>
    </row>
    <row r="99" spans="7:8">
      <c r="G99" s="88"/>
      <c r="H99" s="88"/>
    </row>
    <row r="100" spans="7:8">
      <c r="G100" s="88"/>
      <c r="H100" s="8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35E2-14CB-2342-838A-E3BEAE2DBE66}">
  <dimension ref="A2:J104"/>
  <sheetViews>
    <sheetView zoomScale="125" zoomScaleNormal="86" workbookViewId="0">
      <selection activeCell="F51" sqref="F51"/>
    </sheetView>
  </sheetViews>
  <sheetFormatPr baseColWidth="10" defaultRowHeight="14"/>
  <cols>
    <col min="1" max="1" width="34.33203125" style="89" bestFit="1" customWidth="1"/>
    <col min="2" max="2" width="27" style="89" bestFit="1" customWidth="1"/>
    <col min="3" max="3" width="16" style="89" bestFit="1" customWidth="1"/>
    <col min="4" max="4" width="19.6640625" style="89" bestFit="1" customWidth="1"/>
    <col min="5" max="5" width="23.5" style="89" bestFit="1" customWidth="1"/>
    <col min="6" max="6" width="21" style="89" bestFit="1" customWidth="1"/>
    <col min="7" max="7" width="19.1640625" style="89" bestFit="1" customWidth="1"/>
    <col min="8" max="16384" width="10.83203125" style="89"/>
  </cols>
  <sheetData>
    <row r="2" spans="1:8">
      <c r="A2" s="137" t="s">
        <v>57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65</v>
      </c>
      <c r="B4" s="88"/>
      <c r="C4" s="88"/>
      <c r="D4" s="88"/>
      <c r="E4" s="88"/>
      <c r="F4" s="246" t="s">
        <v>31</v>
      </c>
      <c r="G4" s="140" t="s">
        <v>58</v>
      </c>
      <c r="H4" s="88"/>
    </row>
    <row r="5" spans="1:8">
      <c r="A5" s="88"/>
      <c r="B5" s="88"/>
      <c r="C5" s="88"/>
      <c r="D5" s="88"/>
      <c r="E5" s="88"/>
      <c r="F5" s="90">
        <v>52</v>
      </c>
      <c r="G5" s="141" t="s">
        <v>18</v>
      </c>
      <c r="H5" s="88"/>
    </row>
    <row r="6" spans="1:8">
      <c r="A6" s="88"/>
      <c r="B6" s="88"/>
      <c r="C6" s="88"/>
      <c r="D6" s="88"/>
      <c r="E6" s="88"/>
      <c r="F6" s="90">
        <v>53</v>
      </c>
      <c r="G6" s="141" t="s">
        <v>18</v>
      </c>
      <c r="H6" s="88"/>
    </row>
    <row r="7" spans="1:8">
      <c r="A7" s="88"/>
      <c r="B7" s="88"/>
      <c r="C7" s="88"/>
      <c r="D7" s="88"/>
      <c r="E7" s="88"/>
      <c r="F7" s="90">
        <v>54</v>
      </c>
      <c r="G7" s="141" t="s">
        <v>18</v>
      </c>
      <c r="H7" s="88"/>
    </row>
    <row r="8" spans="1:8">
      <c r="A8" s="88"/>
      <c r="B8" s="88"/>
      <c r="C8" s="88"/>
      <c r="D8" s="88"/>
      <c r="E8" s="88"/>
      <c r="F8" s="247">
        <v>55</v>
      </c>
      <c r="G8" s="141" t="s">
        <v>18</v>
      </c>
      <c r="H8" s="88"/>
    </row>
    <row r="9" spans="1:8" ht="15" thickBot="1">
      <c r="A9" s="88"/>
      <c r="B9" s="88"/>
      <c r="C9" s="88"/>
      <c r="D9" s="88"/>
      <c r="E9" s="88"/>
      <c r="F9" s="248">
        <v>56</v>
      </c>
      <c r="G9" s="142" t="s">
        <v>18</v>
      </c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C12" s="146"/>
      <c r="D12" s="88"/>
      <c r="E12" s="88"/>
      <c r="F12" s="88"/>
      <c r="G12" s="92"/>
      <c r="H12" s="88"/>
    </row>
    <row r="13" spans="1:8" ht="15" thickBot="1">
      <c r="C13" s="146"/>
      <c r="D13" s="88"/>
      <c r="E13" s="88"/>
      <c r="F13" s="88"/>
      <c r="G13" s="92"/>
      <c r="H13" s="88"/>
    </row>
    <row r="14" spans="1:8" ht="16">
      <c r="A14" s="206" t="s">
        <v>60</v>
      </c>
      <c r="B14" s="207"/>
      <c r="C14" s="144"/>
      <c r="D14" s="144"/>
      <c r="E14" s="145"/>
      <c r="F14" s="88"/>
      <c r="G14" s="92"/>
      <c r="H14" s="88"/>
    </row>
    <row r="15" spans="1:8">
      <c r="A15" s="202"/>
      <c r="B15" s="88"/>
      <c r="C15" s="146"/>
      <c r="D15" s="146"/>
      <c r="E15" s="147"/>
      <c r="F15" s="92"/>
      <c r="G15" s="88"/>
      <c r="H15" s="88"/>
    </row>
    <row r="16" spans="1:8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</row>
    <row r="17" spans="1:10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</row>
    <row r="18" spans="1:10">
      <c r="A18" s="149">
        <v>750</v>
      </c>
      <c r="B18" s="195" t="s">
        <v>23</v>
      </c>
      <c r="C18" s="146"/>
      <c r="D18" s="146"/>
      <c r="E18" s="147"/>
      <c r="F18" s="88"/>
      <c r="G18" s="88"/>
      <c r="H18" s="92"/>
    </row>
    <row r="19" spans="1:10">
      <c r="A19" s="150">
        <v>500</v>
      </c>
      <c r="B19" s="192">
        <v>39026.182000000001</v>
      </c>
      <c r="C19" s="146"/>
      <c r="D19" s="146"/>
      <c r="E19" s="147"/>
      <c r="F19" s="88"/>
      <c r="G19" s="88"/>
      <c r="H19" s="92"/>
    </row>
    <row r="20" spans="1:10">
      <c r="A20" s="150">
        <v>250</v>
      </c>
      <c r="B20" s="192">
        <v>22919.512999999999</v>
      </c>
      <c r="C20" s="146"/>
      <c r="D20" s="146"/>
      <c r="E20" s="147"/>
      <c r="F20" s="88"/>
      <c r="G20" s="88"/>
      <c r="H20" s="99"/>
    </row>
    <row r="21" spans="1:10">
      <c r="A21" s="150">
        <v>100</v>
      </c>
      <c r="B21" s="192">
        <v>13040.057000000001</v>
      </c>
      <c r="C21" s="146"/>
      <c r="D21" s="146"/>
      <c r="E21" s="147"/>
      <c r="F21" s="88"/>
      <c r="G21" s="88"/>
      <c r="H21" s="92"/>
      <c r="J21" s="93"/>
    </row>
    <row r="22" spans="1:10">
      <c r="A22" s="150">
        <v>50</v>
      </c>
      <c r="B22" s="192">
        <v>4476.4179999999997</v>
      </c>
      <c r="C22" s="146"/>
      <c r="D22" s="146"/>
      <c r="E22" s="147"/>
      <c r="F22" s="88"/>
      <c r="G22" s="88"/>
      <c r="H22" s="92"/>
      <c r="J22" s="93"/>
    </row>
    <row r="23" spans="1:10">
      <c r="A23" s="150">
        <v>25</v>
      </c>
      <c r="B23" s="192">
        <v>1708.0619999999999</v>
      </c>
      <c r="C23" s="146"/>
      <c r="D23" s="146"/>
      <c r="E23" s="147"/>
      <c r="F23" s="88"/>
      <c r="G23" s="88"/>
      <c r="H23" s="92"/>
    </row>
    <row r="24" spans="1:10">
      <c r="A24" s="149">
        <v>10</v>
      </c>
      <c r="B24" s="195" t="s">
        <v>26</v>
      </c>
      <c r="C24" s="146"/>
      <c r="D24" s="146"/>
      <c r="E24" s="147"/>
      <c r="F24" s="88"/>
      <c r="G24" s="88"/>
      <c r="H24" s="92"/>
    </row>
    <row r="25" spans="1:10" ht="15" thickBot="1">
      <c r="A25" s="186">
        <v>5</v>
      </c>
      <c r="B25" s="213" t="s">
        <v>23</v>
      </c>
      <c r="C25" s="153"/>
      <c r="D25" s="154"/>
      <c r="E25" s="155"/>
      <c r="F25" s="88"/>
      <c r="G25" s="88"/>
      <c r="H25" s="88"/>
    </row>
    <row r="26" spans="1:10">
      <c r="A26" s="88"/>
      <c r="B26" s="88"/>
      <c r="C26" s="88"/>
      <c r="D26" s="146"/>
      <c r="E26" s="146"/>
      <c r="F26" s="88"/>
      <c r="G26" s="88"/>
      <c r="H26" s="88"/>
    </row>
    <row r="27" spans="1:10">
      <c r="G27" s="88"/>
      <c r="H27" s="88"/>
    </row>
    <row r="28" spans="1:10" ht="15" thickBot="1">
      <c r="G28" s="88"/>
      <c r="H28" s="88"/>
    </row>
    <row r="29" spans="1:10" ht="17" thickBot="1">
      <c r="A29" s="156" t="s">
        <v>61</v>
      </c>
      <c r="B29" s="158"/>
      <c r="C29" s="158"/>
      <c r="D29" s="158"/>
      <c r="E29" s="159"/>
      <c r="F29" s="159"/>
      <c r="G29" s="160"/>
      <c r="H29" s="88"/>
    </row>
    <row r="30" spans="1:10">
      <c r="A30" s="246" t="s">
        <v>31</v>
      </c>
      <c r="B30" s="121" t="s">
        <v>12</v>
      </c>
      <c r="C30" s="121" t="s">
        <v>13</v>
      </c>
      <c r="D30" s="122" t="s">
        <v>63</v>
      </c>
      <c r="E30" s="161"/>
      <c r="F30" s="99"/>
      <c r="G30" s="141"/>
      <c r="H30" s="88"/>
    </row>
    <row r="31" spans="1:10">
      <c r="A31" s="90">
        <v>52</v>
      </c>
      <c r="B31" s="163">
        <v>0.03</v>
      </c>
      <c r="C31" s="164">
        <v>410958</v>
      </c>
      <c r="D31" s="203">
        <v>5373.0039999999999</v>
      </c>
      <c r="E31" s="161"/>
      <c r="F31" s="99"/>
      <c r="G31" s="141"/>
      <c r="H31" s="88"/>
    </row>
    <row r="32" spans="1:10">
      <c r="A32" s="90">
        <v>53</v>
      </c>
      <c r="B32" s="163">
        <v>0.03</v>
      </c>
      <c r="C32" s="164">
        <v>410958</v>
      </c>
      <c r="D32" s="203">
        <v>3718.518</v>
      </c>
      <c r="E32" s="161"/>
      <c r="F32" s="99"/>
      <c r="G32" s="203"/>
      <c r="H32" s="88"/>
    </row>
    <row r="33" spans="1:8">
      <c r="A33" s="90">
        <v>54</v>
      </c>
      <c r="B33" s="163">
        <v>0.03</v>
      </c>
      <c r="C33" s="164">
        <v>410958</v>
      </c>
      <c r="D33" s="203">
        <v>3417.69</v>
      </c>
      <c r="E33" s="161"/>
      <c r="F33" s="99"/>
      <c r="G33" s="203"/>
      <c r="H33" s="88"/>
    </row>
    <row r="34" spans="1:8">
      <c r="A34" s="247">
        <v>55</v>
      </c>
      <c r="B34" s="163">
        <v>0.03</v>
      </c>
      <c r="C34" s="164">
        <v>410958</v>
      </c>
      <c r="D34" s="203">
        <v>5720.9530000000004</v>
      </c>
      <c r="E34" s="161"/>
      <c r="F34" s="99"/>
      <c r="G34" s="203"/>
      <c r="H34" s="88"/>
    </row>
    <row r="35" spans="1:8" ht="15" thickBot="1">
      <c r="A35" s="248">
        <v>56</v>
      </c>
      <c r="B35" s="166">
        <v>0.03</v>
      </c>
      <c r="C35" s="167">
        <v>410958</v>
      </c>
      <c r="D35" s="234">
        <v>6048.9530000000004</v>
      </c>
      <c r="E35" s="161"/>
      <c r="F35" s="99"/>
      <c r="G35" s="203"/>
      <c r="H35" s="88"/>
    </row>
    <row r="36" spans="1:8" ht="15" thickBot="1">
      <c r="A36" s="169"/>
      <c r="B36" s="252"/>
      <c r="C36" s="252"/>
      <c r="D36" s="252"/>
      <c r="E36" s="230"/>
      <c r="F36" s="230"/>
      <c r="G36" s="240"/>
      <c r="H36" s="88"/>
    </row>
    <row r="37" spans="1:8">
      <c r="A37" s="246" t="s">
        <v>31</v>
      </c>
      <c r="B37" s="107" t="s">
        <v>14</v>
      </c>
      <c r="C37" s="121" t="s">
        <v>13</v>
      </c>
      <c r="D37" s="95" t="s">
        <v>33</v>
      </c>
      <c r="E37" s="95" t="s">
        <v>34</v>
      </c>
      <c r="F37" s="243" t="s">
        <v>29</v>
      </c>
      <c r="G37" s="232"/>
      <c r="H37" s="88"/>
    </row>
    <row r="38" spans="1:8">
      <c r="A38" s="90">
        <v>52</v>
      </c>
      <c r="B38" s="163">
        <f>(D31-2108.2)/76.356</f>
        <v>42.757661480433761</v>
      </c>
      <c r="C38" s="164">
        <v>410958</v>
      </c>
      <c r="D38" s="174">
        <f>B38/C38</f>
        <v>1.0404387183224018E-4</v>
      </c>
      <c r="E38" s="97">
        <v>9.7339999999999996E-3</v>
      </c>
      <c r="F38" s="175">
        <v>5862</v>
      </c>
      <c r="G38" s="173"/>
    </row>
    <row r="39" spans="1:8">
      <c r="A39" s="90">
        <v>53</v>
      </c>
      <c r="B39" s="163">
        <f>(D32-2108.2)/76.356</f>
        <v>21.089606579705595</v>
      </c>
      <c r="C39" s="164">
        <v>410958</v>
      </c>
      <c r="D39" s="174">
        <f>B39/C39</f>
        <v>5.1318155577225885E-5</v>
      </c>
      <c r="E39" s="97">
        <v>4.8669999999999998E-3</v>
      </c>
      <c r="F39" s="175">
        <v>2931</v>
      </c>
      <c r="G39" s="173"/>
    </row>
    <row r="40" spans="1:8">
      <c r="A40" s="90">
        <v>54</v>
      </c>
      <c r="B40" s="163">
        <f>(D33-2108.2)/76.356</f>
        <v>17.149798313164656</v>
      </c>
      <c r="C40" s="164">
        <v>410958</v>
      </c>
      <c r="D40" s="174">
        <f>B40/C40</f>
        <v>4.1731267704156278E-5</v>
      </c>
      <c r="E40" s="97">
        <v>3.8939999999999999E-3</v>
      </c>
      <c r="F40" s="175">
        <v>2345</v>
      </c>
      <c r="G40" s="173"/>
    </row>
    <row r="41" spans="1:8">
      <c r="A41" s="247">
        <v>55</v>
      </c>
      <c r="B41" s="163">
        <f>(D34-2108.2)/76.356</f>
        <v>47.314592173503073</v>
      </c>
      <c r="C41" s="164">
        <v>410958</v>
      </c>
      <c r="D41" s="174">
        <f>B41/C41</f>
        <v>1.1513242758019816E-4</v>
      </c>
      <c r="E41" s="97">
        <v>1.1679999999999999E-2</v>
      </c>
      <c r="F41" s="175">
        <v>7034</v>
      </c>
      <c r="G41" s="173"/>
    </row>
    <row r="42" spans="1:8">
      <c r="A42" s="247">
        <v>56</v>
      </c>
      <c r="B42" s="163">
        <f>(D35-2108.2)/76.356</f>
        <v>51.610259835507371</v>
      </c>
      <c r="C42" s="164">
        <v>410958</v>
      </c>
      <c r="D42" s="174">
        <f>B42/C42</f>
        <v>1.2558524188726675E-4</v>
      </c>
      <c r="E42" s="97">
        <v>1.265E-2</v>
      </c>
      <c r="F42" s="175">
        <v>7621</v>
      </c>
      <c r="G42" s="250"/>
    </row>
    <row r="43" spans="1:8" ht="15" thickBot="1">
      <c r="A43" s="204"/>
      <c r="B43" s="176"/>
      <c r="C43" s="176"/>
      <c r="D43" s="176"/>
      <c r="E43" s="176"/>
      <c r="F43" s="177">
        <f>AVERAGE(F38:F42)</f>
        <v>5158.6000000000004</v>
      </c>
      <c r="G43" s="178" t="s">
        <v>15</v>
      </c>
      <c r="H43" s="88"/>
    </row>
    <row r="80" spans="1:6">
      <c r="A80" s="88"/>
      <c r="B80" s="88"/>
      <c r="C80" s="88"/>
      <c r="D80" s="88"/>
      <c r="E80" s="88"/>
      <c r="F80" s="88"/>
    </row>
    <row r="81" spans="1:8">
      <c r="A81" s="88"/>
      <c r="B81" s="88"/>
      <c r="C81" s="88"/>
      <c r="D81" s="88"/>
      <c r="E81" s="88"/>
      <c r="F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 ht="15" thickBot="1">
      <c r="A88" s="88"/>
      <c r="B88" s="88"/>
      <c r="C88" s="88"/>
      <c r="D88" s="88"/>
      <c r="E88" s="88"/>
      <c r="F88" s="88"/>
      <c r="G88" s="88"/>
      <c r="H88" s="88"/>
    </row>
    <row r="89" spans="1:8" ht="15" thickBot="1">
      <c r="A89" s="182" t="s">
        <v>8</v>
      </c>
      <c r="B89" s="95"/>
      <c r="C89" s="95"/>
      <c r="D89" s="95"/>
      <c r="E89" s="95"/>
      <c r="F89" s="95"/>
      <c r="G89" s="88"/>
      <c r="H89" s="88"/>
    </row>
    <row r="90" spans="1:8">
      <c r="A90" s="183" t="s">
        <v>9</v>
      </c>
      <c r="B90" s="95" t="s">
        <v>1</v>
      </c>
      <c r="C90" s="95" t="s">
        <v>2</v>
      </c>
      <c r="D90" s="95" t="s">
        <v>3</v>
      </c>
      <c r="E90" s="95" t="s">
        <v>4</v>
      </c>
      <c r="F90" s="95" t="s">
        <v>5</v>
      </c>
      <c r="G90" s="88"/>
      <c r="H90" s="88"/>
    </row>
    <row r="91" spans="1:8">
      <c r="A91" s="184">
        <f>(E68+1543.2)/56.973</f>
        <v>27.086514664841243</v>
      </c>
      <c r="B91" s="163">
        <f>A91*15.18</f>
        <v>411.17329261229008</v>
      </c>
      <c r="C91" s="163">
        <v>15.56546</v>
      </c>
      <c r="D91" s="163"/>
      <c r="E91" s="97"/>
      <c r="F91" s="96" t="s">
        <v>10</v>
      </c>
      <c r="G91" s="88"/>
      <c r="H91" s="88"/>
    </row>
    <row r="92" spans="1:8">
      <c r="A92" s="184">
        <f>(E69+1543.2)/56.973</f>
        <v>27.086514664841243</v>
      </c>
      <c r="B92" s="163"/>
      <c r="C92" s="163">
        <f>A92/1000</f>
        <v>2.7086514664841244E-2</v>
      </c>
      <c r="D92" s="97">
        <v>16404.25</v>
      </c>
      <c r="E92" s="97">
        <f>A92/D92</f>
        <v>1.6511888483070694E-3</v>
      </c>
      <c r="F92" s="97"/>
      <c r="G92" s="88"/>
      <c r="H92" s="88"/>
    </row>
    <row r="93" spans="1:8">
      <c r="A93" s="184">
        <f>(E70+1543.2)/56.973</f>
        <v>27.086514664841243</v>
      </c>
      <c r="B93" s="163"/>
      <c r="C93" s="163">
        <f>A93/1000</f>
        <v>2.7086514664841244E-2</v>
      </c>
      <c r="D93" s="97">
        <v>32808.5</v>
      </c>
      <c r="E93" s="97">
        <f>A93/D93</f>
        <v>8.2559442415353469E-4</v>
      </c>
      <c r="F93" s="97"/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65617</v>
      </c>
      <c r="E94" s="97">
        <f>A94/D94</f>
        <v>4.1279721207676735E-4</v>
      </c>
      <c r="F94" s="97"/>
      <c r="G94" s="88"/>
      <c r="H94" s="88"/>
    </row>
    <row r="95" spans="1:8" ht="15" thickBot="1">
      <c r="A95" s="186"/>
      <c r="B95" s="176"/>
      <c r="C95" s="176"/>
      <c r="D95" s="176"/>
      <c r="E95" s="187">
        <f>AVERAGE(E92:E94)</f>
        <v>9.6319349484579053E-4</v>
      </c>
      <c r="F95" s="94" t="s">
        <v>11</v>
      </c>
      <c r="G95" s="88"/>
      <c r="H95" s="88"/>
    </row>
    <row r="96" spans="1:8">
      <c r="A96" s="88"/>
      <c r="B96" s="88"/>
      <c r="C96" s="88"/>
      <c r="D96" s="88"/>
      <c r="E96" s="88"/>
      <c r="F96" s="88"/>
      <c r="G96" s="88"/>
      <c r="H96" s="88"/>
    </row>
    <row r="97" spans="1:8">
      <c r="A97" s="88"/>
      <c r="B97" s="88"/>
      <c r="C97" s="88"/>
      <c r="D97" s="88"/>
      <c r="E97" s="88"/>
      <c r="F97" s="88"/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G99" s="88"/>
      <c r="H99" s="88"/>
    </row>
    <row r="100" spans="1:8">
      <c r="G100" s="88"/>
      <c r="H100" s="88"/>
    </row>
    <row r="101" spans="1:8">
      <c r="G101" s="88"/>
      <c r="H101" s="88"/>
    </row>
    <row r="102" spans="1:8">
      <c r="G102" s="88"/>
      <c r="H102" s="88"/>
    </row>
    <row r="103" spans="1:8">
      <c r="G103" s="88"/>
      <c r="H103" s="88"/>
    </row>
    <row r="104" spans="1:8">
      <c r="G104" s="88"/>
      <c r="H104" s="8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BD12-9757-AD49-B870-BDB34F9E47F1}">
  <dimension ref="A2:J104"/>
  <sheetViews>
    <sheetView zoomScale="125" zoomScaleNormal="86" workbookViewId="0">
      <selection activeCell="F46" sqref="F46"/>
    </sheetView>
  </sheetViews>
  <sheetFormatPr baseColWidth="10" defaultRowHeight="14"/>
  <cols>
    <col min="1" max="1" width="34.33203125" style="89" bestFit="1" customWidth="1"/>
    <col min="2" max="2" width="27" style="89" bestFit="1" customWidth="1"/>
    <col min="3" max="3" width="9.83203125" style="89" bestFit="1" customWidth="1"/>
    <col min="4" max="4" width="19.6640625" style="89" bestFit="1" customWidth="1"/>
    <col min="5" max="5" width="23.5" style="89" bestFit="1" customWidth="1"/>
    <col min="6" max="6" width="21" style="89" bestFit="1" customWidth="1"/>
    <col min="7" max="7" width="19.1640625" style="89" bestFit="1" customWidth="1"/>
    <col min="8" max="16384" width="10.83203125" style="89"/>
  </cols>
  <sheetData>
    <row r="2" spans="1:8">
      <c r="A2" s="137" t="s">
        <v>57</v>
      </c>
      <c r="B2" s="138" t="s">
        <v>0</v>
      </c>
      <c r="C2" s="88"/>
      <c r="D2" s="88"/>
      <c r="E2" s="88"/>
      <c r="F2" s="88"/>
      <c r="G2" s="88"/>
      <c r="H2" s="88"/>
    </row>
    <row r="3" spans="1:8" ht="15" thickBot="1">
      <c r="A3" s="139"/>
      <c r="B3" s="88"/>
      <c r="C3" s="88"/>
      <c r="D3" s="88"/>
      <c r="E3" s="88"/>
      <c r="G3" s="88"/>
      <c r="H3" s="88"/>
    </row>
    <row r="4" spans="1:8">
      <c r="A4" s="137" t="s">
        <v>65</v>
      </c>
      <c r="B4" s="88"/>
      <c r="C4" s="88"/>
      <c r="D4" s="88"/>
      <c r="E4" s="98" t="s">
        <v>31</v>
      </c>
      <c r="F4" s="140" t="s">
        <v>58</v>
      </c>
      <c r="H4" s="88"/>
    </row>
    <row r="5" spans="1:8">
      <c r="A5" s="88"/>
      <c r="B5" s="88"/>
      <c r="C5" s="88"/>
      <c r="D5" s="88"/>
      <c r="E5" s="197">
        <v>44</v>
      </c>
      <c r="F5" s="97" t="s">
        <v>21</v>
      </c>
      <c r="H5" s="88"/>
    </row>
    <row r="6" spans="1:8">
      <c r="A6" s="88"/>
      <c r="B6" s="88"/>
      <c r="C6" s="88"/>
      <c r="D6" s="88"/>
      <c r="E6" s="197">
        <v>45</v>
      </c>
      <c r="F6" s="97" t="s">
        <v>21</v>
      </c>
      <c r="H6" s="88"/>
    </row>
    <row r="7" spans="1:8">
      <c r="A7" s="88"/>
      <c r="B7" s="88"/>
      <c r="C7" s="88"/>
      <c r="D7" s="88"/>
      <c r="E7" s="197">
        <v>57</v>
      </c>
      <c r="F7" s="97" t="s">
        <v>21</v>
      </c>
      <c r="H7" s="88"/>
    </row>
    <row r="8" spans="1:8">
      <c r="A8" s="88"/>
      <c r="B8" s="88"/>
      <c r="C8" s="88"/>
      <c r="D8" s="88"/>
      <c r="E8" s="198">
        <v>58</v>
      </c>
      <c r="F8" s="97" t="s">
        <v>21</v>
      </c>
      <c r="H8" s="88"/>
    </row>
    <row r="9" spans="1:8">
      <c r="A9" s="88"/>
      <c r="B9" s="88"/>
      <c r="C9" s="88"/>
      <c r="D9" s="88"/>
      <c r="E9" s="198">
        <v>59</v>
      </c>
      <c r="F9" s="97" t="s">
        <v>21</v>
      </c>
      <c r="H9" s="88"/>
    </row>
    <row r="10" spans="1:8">
      <c r="A10" s="88"/>
      <c r="B10" s="88"/>
      <c r="C10" s="88"/>
      <c r="D10" s="88"/>
      <c r="E10" s="88"/>
      <c r="F10" s="92"/>
      <c r="G10" s="92"/>
      <c r="H10" s="88"/>
    </row>
    <row r="11" spans="1:8">
      <c r="A11" s="88"/>
      <c r="B11" s="88"/>
      <c r="C11" s="88"/>
      <c r="D11" s="88"/>
      <c r="E11" s="88"/>
      <c r="F11" s="88"/>
      <c r="G11" s="92"/>
      <c r="H11" s="88"/>
    </row>
    <row r="12" spans="1:8">
      <c r="D12" s="88"/>
      <c r="E12" s="88"/>
      <c r="F12" s="88"/>
      <c r="G12" s="92"/>
      <c r="H12" s="88"/>
    </row>
    <row r="13" spans="1:8" ht="15" thickBot="1">
      <c r="D13" s="88"/>
      <c r="E13" s="88"/>
      <c r="F13" s="88"/>
      <c r="G13" s="92"/>
      <c r="H13" s="88"/>
    </row>
    <row r="14" spans="1:8" ht="16">
      <c r="A14" s="46" t="s">
        <v>60</v>
      </c>
      <c r="B14" s="143"/>
      <c r="C14" s="144"/>
      <c r="D14" s="144"/>
      <c r="E14" s="145"/>
      <c r="F14" s="88"/>
      <c r="G14" s="92"/>
      <c r="H14" s="88"/>
    </row>
    <row r="15" spans="1:8">
      <c r="A15" s="148"/>
      <c r="B15" s="97"/>
      <c r="C15" s="146"/>
      <c r="D15" s="146"/>
      <c r="E15" s="147"/>
      <c r="F15" s="92"/>
      <c r="G15" s="88"/>
      <c r="H15" s="88"/>
    </row>
    <row r="16" spans="1:8">
      <c r="A16" s="110" t="s">
        <v>22</v>
      </c>
      <c r="B16" s="96" t="s">
        <v>62</v>
      </c>
      <c r="C16" s="146"/>
      <c r="D16" s="146"/>
      <c r="E16" s="147"/>
      <c r="F16" s="88"/>
      <c r="G16" s="88"/>
      <c r="H16" s="88"/>
    </row>
    <row r="17" spans="1:10">
      <c r="A17" s="148">
        <v>1000</v>
      </c>
      <c r="B17" s="120" t="s">
        <v>16</v>
      </c>
      <c r="C17" s="146"/>
      <c r="D17" s="146"/>
      <c r="E17" s="147"/>
      <c r="F17" s="92"/>
      <c r="G17" s="88"/>
      <c r="H17" s="92"/>
    </row>
    <row r="18" spans="1:10">
      <c r="A18" s="149">
        <v>750</v>
      </c>
      <c r="B18" s="195" t="s">
        <v>23</v>
      </c>
      <c r="C18" s="146"/>
      <c r="D18" s="146"/>
      <c r="E18" s="147"/>
      <c r="F18" s="88"/>
      <c r="G18" s="88"/>
      <c r="H18" s="92"/>
    </row>
    <row r="19" spans="1:10">
      <c r="A19" s="149">
        <v>500</v>
      </c>
      <c r="B19" s="195">
        <v>39623.22</v>
      </c>
      <c r="C19" s="146"/>
      <c r="D19" s="146"/>
      <c r="E19" s="147"/>
      <c r="F19" s="88"/>
      <c r="G19" s="88"/>
      <c r="H19" s="92"/>
    </row>
    <row r="20" spans="1:10">
      <c r="A20" s="149">
        <v>250</v>
      </c>
      <c r="B20" s="195">
        <v>40184.383000000002</v>
      </c>
      <c r="C20" s="146"/>
      <c r="D20" s="146"/>
      <c r="E20" s="147"/>
      <c r="F20" s="88"/>
      <c r="G20" s="88"/>
      <c r="H20" s="92"/>
    </row>
    <row r="21" spans="1:10">
      <c r="A21" s="150">
        <v>100</v>
      </c>
      <c r="B21" s="192">
        <v>30494.534</v>
      </c>
      <c r="C21" s="146"/>
      <c r="D21" s="146"/>
      <c r="E21" s="147"/>
      <c r="F21" s="88"/>
      <c r="G21" s="88"/>
      <c r="H21" s="92"/>
      <c r="J21" s="93"/>
    </row>
    <row r="22" spans="1:10">
      <c r="A22" s="150">
        <v>50</v>
      </c>
      <c r="B22" s="192">
        <v>14259.3</v>
      </c>
      <c r="C22" s="146"/>
      <c r="D22" s="146"/>
      <c r="E22" s="147"/>
      <c r="F22" s="88"/>
      <c r="G22" s="88"/>
      <c r="H22" s="92"/>
      <c r="J22" s="93"/>
    </row>
    <row r="23" spans="1:10">
      <c r="A23" s="150">
        <v>25</v>
      </c>
      <c r="B23" s="192">
        <v>5854.4390000000003</v>
      </c>
      <c r="C23" s="146"/>
      <c r="D23" s="146"/>
      <c r="E23" s="147"/>
      <c r="F23" s="88"/>
      <c r="G23" s="88"/>
      <c r="H23" s="92"/>
    </row>
    <row r="24" spans="1:10">
      <c r="A24" s="150">
        <v>10</v>
      </c>
      <c r="B24" s="192">
        <v>1997.134</v>
      </c>
      <c r="C24" s="146"/>
      <c r="D24" s="146"/>
      <c r="E24" s="147"/>
      <c r="F24" s="88"/>
      <c r="G24" s="88"/>
      <c r="H24" s="92"/>
    </row>
    <row r="25" spans="1:10" ht="15" thickBot="1">
      <c r="A25" s="196">
        <v>5</v>
      </c>
      <c r="B25" s="253">
        <v>609.50599999999997</v>
      </c>
      <c r="C25" s="153"/>
      <c r="D25" s="154"/>
      <c r="E25" s="155"/>
      <c r="F25" s="88"/>
      <c r="G25" s="88"/>
      <c r="H25" s="88"/>
    </row>
    <row r="26" spans="1:10">
      <c r="A26" s="88"/>
      <c r="B26" s="88"/>
      <c r="C26" s="88"/>
      <c r="F26" s="88"/>
      <c r="G26" s="88"/>
      <c r="H26" s="88"/>
    </row>
    <row r="27" spans="1:10" ht="15" thickBot="1">
      <c r="G27" s="88"/>
      <c r="H27" s="88"/>
    </row>
    <row r="28" spans="1:10" ht="17" thickBot="1">
      <c r="A28" s="206" t="s">
        <v>61</v>
      </c>
      <c r="B28" s="144"/>
      <c r="C28" s="144"/>
      <c r="D28" s="144"/>
      <c r="E28" s="144"/>
      <c r="F28" s="144"/>
      <c r="G28" s="208"/>
      <c r="H28" s="88"/>
    </row>
    <row r="29" spans="1:10">
      <c r="A29" s="246" t="s">
        <v>31</v>
      </c>
      <c r="B29" s="121" t="s">
        <v>12</v>
      </c>
      <c r="C29" s="121" t="s">
        <v>13</v>
      </c>
      <c r="D29" s="122" t="s">
        <v>63</v>
      </c>
      <c r="E29" s="255"/>
      <c r="F29" s="251"/>
      <c r="G29" s="256"/>
      <c r="H29" s="88"/>
    </row>
    <row r="30" spans="1:10">
      <c r="A30" s="90">
        <v>44</v>
      </c>
      <c r="B30" s="163">
        <v>0.05</v>
      </c>
      <c r="C30" s="199">
        <v>684930</v>
      </c>
      <c r="D30" s="203">
        <v>11580.472</v>
      </c>
      <c r="E30" s="161"/>
      <c r="F30" s="99"/>
      <c r="G30" s="141"/>
      <c r="H30" s="88"/>
    </row>
    <row r="31" spans="1:10">
      <c r="A31" s="90">
        <v>45</v>
      </c>
      <c r="B31" s="163">
        <v>0.05</v>
      </c>
      <c r="C31" s="199">
        <v>684930</v>
      </c>
      <c r="D31" s="203">
        <v>14655.593000000001</v>
      </c>
      <c r="E31" s="161"/>
      <c r="F31" s="99"/>
      <c r="G31" s="203"/>
      <c r="H31" s="88"/>
    </row>
    <row r="32" spans="1:10">
      <c r="A32" s="90">
        <v>57</v>
      </c>
      <c r="B32" s="163">
        <v>0.05</v>
      </c>
      <c r="C32" s="199">
        <v>684930</v>
      </c>
      <c r="D32" s="203">
        <v>5918.1459999999997</v>
      </c>
      <c r="E32" s="161"/>
      <c r="F32" s="99"/>
      <c r="G32" s="203"/>
      <c r="H32" s="88"/>
    </row>
    <row r="33" spans="1:8">
      <c r="A33" s="247">
        <v>58</v>
      </c>
      <c r="B33" s="163">
        <v>0.05</v>
      </c>
      <c r="C33" s="199">
        <v>684930</v>
      </c>
      <c r="D33" s="203">
        <v>5058.125</v>
      </c>
      <c r="E33" s="161"/>
      <c r="F33" s="99"/>
      <c r="G33" s="203"/>
      <c r="H33" s="88"/>
    </row>
    <row r="34" spans="1:8" ht="15" thickBot="1">
      <c r="A34" s="248">
        <v>59</v>
      </c>
      <c r="B34" s="166">
        <v>0.05</v>
      </c>
      <c r="C34" s="254">
        <v>684930</v>
      </c>
      <c r="D34" s="234">
        <v>6082.56</v>
      </c>
      <c r="E34" s="161"/>
      <c r="F34" s="99"/>
      <c r="G34" s="203"/>
      <c r="H34" s="88"/>
    </row>
    <row r="35" spans="1:8" ht="15" thickBot="1">
      <c r="A35" s="169"/>
      <c r="B35" s="252"/>
      <c r="C35" s="252"/>
      <c r="D35" s="252"/>
      <c r="E35" s="230"/>
      <c r="F35" s="230"/>
      <c r="G35" s="240"/>
      <c r="H35" s="88"/>
    </row>
    <row r="36" spans="1:8">
      <c r="A36" s="246" t="s">
        <v>31</v>
      </c>
      <c r="B36" s="107" t="s">
        <v>14</v>
      </c>
      <c r="C36" s="121" t="s">
        <v>13</v>
      </c>
      <c r="D36" s="95" t="s">
        <v>33</v>
      </c>
      <c r="E36" s="95" t="s">
        <v>34</v>
      </c>
      <c r="F36" s="243" t="s">
        <v>29</v>
      </c>
      <c r="G36" s="232"/>
      <c r="H36" s="88"/>
    </row>
    <row r="37" spans="1:8">
      <c r="A37" s="90">
        <v>44</v>
      </c>
      <c r="B37" s="163">
        <f>(D30+1391.2)/316.69</f>
        <v>40.960156620038525</v>
      </c>
      <c r="C37" s="199">
        <v>684930</v>
      </c>
      <c r="D37" s="174">
        <f>B37/C37</f>
        <v>5.9801960229568749E-5</v>
      </c>
      <c r="E37" s="97">
        <v>5.8409999999999998E-3</v>
      </c>
      <c r="F37" s="175">
        <v>3517</v>
      </c>
      <c r="G37" s="173"/>
      <c r="H37" s="88"/>
    </row>
    <row r="38" spans="1:8">
      <c r="A38" s="90">
        <v>45</v>
      </c>
      <c r="B38" s="163">
        <f>(D31+1391.2)/316.69</f>
        <v>50.670349553190825</v>
      </c>
      <c r="C38" s="199">
        <v>684930</v>
      </c>
      <c r="D38" s="174">
        <f>B38/C38</f>
        <v>7.3978873101179424E-5</v>
      </c>
      <c r="E38" s="97">
        <v>6.8139999999999997E-3</v>
      </c>
      <c r="F38" s="175">
        <v>4103</v>
      </c>
      <c r="G38" s="173"/>
    </row>
    <row r="39" spans="1:8">
      <c r="A39" s="90">
        <v>57</v>
      </c>
      <c r="B39" s="163">
        <f>(D32+1391.2)/316.69</f>
        <v>23.080444598819032</v>
      </c>
      <c r="C39" s="199">
        <v>684930</v>
      </c>
      <c r="D39" s="174">
        <f>B39/C39</f>
        <v>3.3697523248826936E-5</v>
      </c>
      <c r="E39" s="97">
        <v>2.9199999999999999E-3</v>
      </c>
      <c r="F39" s="175">
        <v>1759</v>
      </c>
      <c r="G39" s="173"/>
    </row>
    <row r="40" spans="1:8">
      <c r="A40" s="247">
        <v>58</v>
      </c>
      <c r="B40" s="163">
        <f>(D33+1391.2)/316.69</f>
        <v>20.36478891029082</v>
      </c>
      <c r="C40" s="199">
        <v>684930</v>
      </c>
      <c r="D40" s="174">
        <f>B40/C40</f>
        <v>2.9732657220870482E-5</v>
      </c>
      <c r="E40" s="97">
        <v>2.9199999999999999E-3</v>
      </c>
      <c r="F40" s="175">
        <v>1759</v>
      </c>
      <c r="G40" s="173"/>
    </row>
    <row r="41" spans="1:8">
      <c r="A41" s="247">
        <v>59</v>
      </c>
      <c r="B41" s="163">
        <f>(D34+1391.2)/316.69</f>
        <v>23.599608449903691</v>
      </c>
      <c r="C41" s="199">
        <v>684930</v>
      </c>
      <c r="D41" s="174">
        <f>B41/C41</f>
        <v>3.4455504138968494E-5</v>
      </c>
      <c r="E41" s="97">
        <v>2.9199999999999999E-3</v>
      </c>
      <c r="F41" s="175">
        <v>1759</v>
      </c>
      <c r="G41" s="250"/>
    </row>
    <row r="42" spans="1:8" ht="15" thickBot="1">
      <c r="A42" s="204"/>
      <c r="B42" s="176"/>
      <c r="C42" s="176"/>
      <c r="D42" s="176"/>
      <c r="E42" s="176"/>
      <c r="F42" s="177">
        <f>AVERAGE(F37:F41)</f>
        <v>2579.4</v>
      </c>
      <c r="G42" s="178" t="s">
        <v>15</v>
      </c>
    </row>
    <row r="43" spans="1:8">
      <c r="H43" s="88"/>
    </row>
    <row r="80" spans="1:6">
      <c r="A80" s="88"/>
      <c r="B80" s="88"/>
      <c r="C80" s="88"/>
      <c r="D80" s="88"/>
      <c r="E80" s="88"/>
      <c r="F80" s="88"/>
    </row>
    <row r="81" spans="1:8">
      <c r="A81" s="88"/>
      <c r="B81" s="88"/>
      <c r="C81" s="88"/>
      <c r="D81" s="88"/>
      <c r="E81" s="88"/>
      <c r="F81" s="88"/>
    </row>
    <row r="82" spans="1:8">
      <c r="A82" s="88"/>
      <c r="B82" s="88"/>
      <c r="C82" s="88"/>
      <c r="D82" s="88"/>
      <c r="E82" s="88"/>
      <c r="F82" s="88"/>
      <c r="G82" s="88"/>
      <c r="H82" s="88"/>
    </row>
    <row r="83" spans="1:8">
      <c r="A83" s="88"/>
      <c r="B83" s="88"/>
      <c r="C83" s="88"/>
      <c r="D83" s="88"/>
      <c r="E83" s="88"/>
      <c r="F83" s="88"/>
      <c r="G83" s="88"/>
      <c r="H83" s="88"/>
    </row>
    <row r="84" spans="1:8">
      <c r="A84" s="88"/>
      <c r="B84" s="88"/>
      <c r="C84" s="88"/>
      <c r="D84" s="88"/>
      <c r="E84" s="88"/>
      <c r="F84" s="88"/>
      <c r="G84" s="88"/>
      <c r="H84" s="88"/>
    </row>
    <row r="85" spans="1:8">
      <c r="A85" s="88"/>
      <c r="B85" s="88"/>
      <c r="C85" s="88"/>
      <c r="D85" s="88"/>
      <c r="E85" s="88"/>
      <c r="F85" s="88"/>
      <c r="G85" s="88"/>
      <c r="H85" s="88"/>
    </row>
    <row r="86" spans="1:8">
      <c r="A86" s="88"/>
      <c r="B86" s="88"/>
      <c r="C86" s="88"/>
      <c r="D86" s="88"/>
      <c r="E86" s="88"/>
      <c r="F86" s="88"/>
      <c r="G86" s="88"/>
      <c r="H86" s="88"/>
    </row>
    <row r="87" spans="1:8">
      <c r="A87" s="88"/>
      <c r="B87" s="88"/>
      <c r="C87" s="88"/>
      <c r="D87" s="88"/>
      <c r="E87" s="88"/>
      <c r="F87" s="88"/>
      <c r="G87" s="88"/>
      <c r="H87" s="88"/>
    </row>
    <row r="88" spans="1:8" ht="15" thickBot="1">
      <c r="A88" s="88"/>
      <c r="B88" s="88"/>
      <c r="C88" s="88"/>
      <c r="D88" s="88"/>
      <c r="E88" s="88"/>
      <c r="F88" s="88"/>
      <c r="G88" s="88"/>
      <c r="H88" s="88"/>
    </row>
    <row r="89" spans="1:8" ht="15" thickBot="1">
      <c r="A89" s="182" t="s">
        <v>8</v>
      </c>
      <c r="B89" s="95"/>
      <c r="C89" s="95"/>
      <c r="D89" s="95"/>
      <c r="E89" s="95"/>
      <c r="F89" s="95"/>
      <c r="G89" s="88"/>
      <c r="H89" s="88"/>
    </row>
    <row r="90" spans="1:8">
      <c r="A90" s="183" t="s">
        <v>9</v>
      </c>
      <c r="B90" s="95" t="s">
        <v>1</v>
      </c>
      <c r="C90" s="95" t="s">
        <v>2</v>
      </c>
      <c r="D90" s="95" t="s">
        <v>3</v>
      </c>
      <c r="E90" s="95" t="s">
        <v>4</v>
      </c>
      <c r="F90" s="95" t="s">
        <v>5</v>
      </c>
      <c r="G90" s="88"/>
      <c r="H90" s="88"/>
    </row>
    <row r="91" spans="1:8">
      <c r="A91" s="184">
        <f>(E68+1543.2)/56.973</f>
        <v>27.086514664841243</v>
      </c>
      <c r="B91" s="163">
        <f>A91*15.18</f>
        <v>411.17329261229008</v>
      </c>
      <c r="C91" s="163">
        <v>15.56546</v>
      </c>
      <c r="D91" s="163"/>
      <c r="E91" s="97"/>
      <c r="F91" s="96" t="s">
        <v>10</v>
      </c>
      <c r="G91" s="88"/>
      <c r="H91" s="88"/>
    </row>
    <row r="92" spans="1:8">
      <c r="A92" s="184">
        <f>(E69+1543.2)/56.973</f>
        <v>27.086514664841243</v>
      </c>
      <c r="B92" s="163"/>
      <c r="C92" s="163">
        <f>A92/1000</f>
        <v>2.7086514664841244E-2</v>
      </c>
      <c r="D92" s="97">
        <v>16404.25</v>
      </c>
      <c r="E92" s="97">
        <f>A92/D92</f>
        <v>1.6511888483070694E-3</v>
      </c>
      <c r="F92" s="97"/>
      <c r="G92" s="88"/>
      <c r="H92" s="88"/>
    </row>
    <row r="93" spans="1:8">
      <c r="A93" s="184">
        <f>(E70+1543.2)/56.973</f>
        <v>27.086514664841243</v>
      </c>
      <c r="B93" s="163"/>
      <c r="C93" s="163">
        <f>A93/1000</f>
        <v>2.7086514664841244E-2</v>
      </c>
      <c r="D93" s="97">
        <v>32808.5</v>
      </c>
      <c r="E93" s="97">
        <f>A93/D93</f>
        <v>8.2559442415353469E-4</v>
      </c>
      <c r="F93" s="97"/>
      <c r="G93" s="88"/>
      <c r="H93" s="88"/>
    </row>
    <row r="94" spans="1:8">
      <c r="A94" s="184">
        <f>(E71+1543.2)/56.973</f>
        <v>27.086514664841243</v>
      </c>
      <c r="B94" s="163"/>
      <c r="C94" s="163">
        <f>A94/1000</f>
        <v>2.7086514664841244E-2</v>
      </c>
      <c r="D94" s="97">
        <v>65617</v>
      </c>
      <c r="E94" s="97">
        <f>A94/D94</f>
        <v>4.1279721207676735E-4</v>
      </c>
      <c r="F94" s="97"/>
      <c r="G94" s="88"/>
      <c r="H94" s="88"/>
    </row>
    <row r="95" spans="1:8" ht="15" thickBot="1">
      <c r="A95" s="186"/>
      <c r="B95" s="176"/>
      <c r="C95" s="176"/>
      <c r="D95" s="176"/>
      <c r="E95" s="187">
        <f>AVERAGE(E92:E94)</f>
        <v>9.6319349484579053E-4</v>
      </c>
      <c r="F95" s="94" t="s">
        <v>11</v>
      </c>
      <c r="G95" s="88"/>
      <c r="H95" s="88"/>
    </row>
    <row r="96" spans="1:8">
      <c r="A96" s="88"/>
      <c r="B96" s="88"/>
      <c r="C96" s="88"/>
      <c r="D96" s="88"/>
      <c r="E96" s="88"/>
      <c r="F96" s="88"/>
      <c r="G96" s="88"/>
      <c r="H96" s="88"/>
    </row>
    <row r="97" spans="1:8">
      <c r="A97" s="88"/>
      <c r="B97" s="88"/>
      <c r="C97" s="88"/>
      <c r="D97" s="88"/>
      <c r="E97" s="88"/>
      <c r="F97" s="88"/>
      <c r="G97" s="88"/>
      <c r="H97" s="88"/>
    </row>
    <row r="98" spans="1:8">
      <c r="A98" s="88"/>
      <c r="B98" s="88"/>
      <c r="C98" s="88"/>
      <c r="D98" s="88"/>
      <c r="E98" s="88"/>
      <c r="F98" s="88"/>
      <c r="G98" s="88"/>
      <c r="H98" s="88"/>
    </row>
    <row r="99" spans="1:8">
      <c r="G99" s="88"/>
      <c r="H99" s="88"/>
    </row>
    <row r="100" spans="1:8">
      <c r="G100" s="88"/>
      <c r="H100" s="88"/>
    </row>
    <row r="101" spans="1:8">
      <c r="G101" s="88"/>
      <c r="H101" s="88"/>
    </row>
    <row r="102" spans="1:8">
      <c r="G102" s="88"/>
      <c r="H102" s="88"/>
    </row>
    <row r="103" spans="1:8">
      <c r="G103" s="88"/>
      <c r="H103" s="88"/>
    </row>
    <row r="104" spans="1:8">
      <c r="G104" s="88"/>
      <c r="H104" s="8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Legend of Table S3</vt:lpstr>
      <vt:lpstr>Gly_m1-3_22.07.22</vt:lpstr>
      <vt:lpstr>Gly_m1-3_12.08.22</vt:lpstr>
      <vt:lpstr>Gly_m1-3_19.08.22</vt:lpstr>
      <vt:lpstr>Gly_03.09.22</vt:lpstr>
      <vt:lpstr>Gly_m4,5,6_10.10.22</vt:lpstr>
      <vt:lpstr>Gly_m4,5_24.01.23</vt:lpstr>
      <vt:lpstr>Gly_31.03.23</vt:lpstr>
      <vt:lpstr>Gly_14.05.23</vt:lpstr>
      <vt:lpstr>Gly_09.06.24</vt:lpstr>
      <vt:lpstr>Gly_09.06.24 (2)</vt:lpstr>
      <vt:lpstr>Gly_18.01.25</vt:lpstr>
      <vt:lpstr>Glu_m1-3_24.07.22</vt:lpstr>
      <vt:lpstr>Glu_m4,5,6_12.08.22</vt:lpstr>
      <vt:lpstr>Glu_m4,5_24.01.23</vt:lpstr>
      <vt:lpstr>Glu_14.05.23</vt:lpstr>
      <vt:lpstr>Glu_13.06.24</vt:lpstr>
      <vt:lpstr>Glu_13.06.24 (2)</vt:lpstr>
      <vt:lpstr>Ala_m1-3_22.07.22 </vt:lpstr>
      <vt:lpstr>Ala_m4-6_16.08.22</vt:lpstr>
      <vt:lpstr>Ala_m14-16_22.08.22</vt:lpstr>
      <vt:lpstr>Lys_m1-3_08.08.22</vt:lpstr>
      <vt:lpstr>Lys_m4-6_12.08.22</vt:lpstr>
      <vt:lpstr>His_m1-3_08.08.2</vt:lpstr>
      <vt:lpstr>His_m4-6_12.08.22</vt:lpstr>
      <vt:lpstr>Cys_m1-3_08.08.22</vt:lpstr>
      <vt:lpstr>Cys_m4-6_12.08.22</vt:lpstr>
      <vt:lpstr>Summary for Fig.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2023-06-18T16:02:42Z</cp:lastPrinted>
  <dcterms:created xsi:type="dcterms:W3CDTF">2022-02-18T11:39:35Z</dcterms:created>
  <dcterms:modified xsi:type="dcterms:W3CDTF">2025-05-14T09:28:57Z</dcterms:modified>
</cp:coreProperties>
</file>